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chart4.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worksheets/sheet3.xml" ContentType="application/vnd.openxmlformats-officedocument.spreadsheetml.workshee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codeName="ThisWorkbook" defaultThemeVersion="166925"/>
  <mc:AlternateContent xmlns:mc="http://schemas.openxmlformats.org/markup-compatibility/2006">
    <mc:Choice Requires="x15">
      <x15ac:absPath xmlns:x15ac="http://schemas.microsoft.com/office/spreadsheetml/2010/11/ac" url="/Users/grahamwillis/Dropbox/PAHO-WHO sharing/Covid-19/Versions for release/"/>
    </mc:Choice>
  </mc:AlternateContent>
  <xr:revisionPtr revIDLastSave="0" documentId="8_{178EBDDA-8710-E945-B079-26A4833258D9}" xr6:coauthVersionLast="45" xr6:coauthVersionMax="45" xr10:uidLastSave="{00000000-0000-0000-0000-000000000000}"/>
  <bookViews>
    <workbookView xWindow="40" yWindow="460" windowWidth="33440" windowHeight="20540" tabRatio="839" firstSheet="4" activeTab="5" xr2:uid="{00000000-000D-0000-FFFF-FFFF00000000}"/>
  </bookViews>
  <sheets>
    <sheet name="Introduction" sheetId="18" r:id="rId1"/>
    <sheet name="Configuration Control" sheetId="70" r:id="rId2"/>
    <sheet name="Analysis -&gt;" sheetId="83" r:id="rId3"/>
    <sheet name="Graphs" sheetId="87" state="veryHidden" r:id="rId4"/>
    <sheet name="Required Staff " sheetId="51" r:id="rId5"/>
    <sheet name="Policy options" sheetId="89" r:id="rId6"/>
    <sheet name="Skill mix" sheetId="92" r:id="rId7"/>
    <sheet name="Surge" sheetId="80" r:id="rId8"/>
    <sheet name="Comparisons" sheetId="79" r:id="rId9"/>
    <sheet name="Data -&gt;" sheetId="53" r:id="rId10"/>
    <sheet name="Severity Definition" sheetId="62" r:id="rId11"/>
    <sheet name="Staff Category" sheetId="8" r:id="rId12"/>
    <sheet name="Health Facility" sheetId="63" r:id="rId13"/>
    <sheet name="Health Care Resources" sheetId="59" r:id="rId14"/>
    <sheet name="Role substitution" sheetId="90" r:id="rId15"/>
    <sheet name="Import" sheetId="81" r:id="rId16"/>
    <sheet name="Calculations -&gt;" sheetId="52" state="veryHidden" r:id="rId17"/>
    <sheet name="COVID-19 Cases" sheetId="65" state="veryHidden" r:id="rId18"/>
    <sheet name="Requirements" sheetId="21" state="veryHidden" r:id="rId19"/>
    <sheet name="Reference -&gt;" sheetId="67" r:id="rId20"/>
    <sheet name="Mild Patient Needs" sheetId="75" r:id="rId21"/>
    <sheet name="Moderate Patient Needs" sheetId="74" r:id="rId22"/>
    <sheet name="Severe Patient Needs" sheetId="73" r:id="rId23"/>
    <sheet name="Critical Patient Needs" sheetId="72" r:id="rId24"/>
    <sheet name="Screening and Triage" sheetId="76" r:id="rId25"/>
    <sheet name="Workforce Descriptions" sheetId="69" r:id="rId26"/>
    <sheet name="Journal Papers" sheetId="77" r:id="rId27"/>
  </sheets>
  <externalReferences>
    <externalReference r:id="rId28"/>
  </externalReferences>
  <definedNames>
    <definedName name="LU_Date">'COVID-19 Cases'!$B$10:$B$130</definedName>
    <definedName name="LU_OccList">'Staff Category'!$C$11:$C$35</definedName>
    <definedName name="LU_PaientsByDate">'COVID-19 Cases'!$B$8:$I$130</definedName>
    <definedName name="LU_Severity">'Severity Definition'!$C$7:$D$14</definedName>
    <definedName name="LU_StaffCategory">'Staff Category'!$B$10:$N$35</definedName>
    <definedName name="LU_WorkUnit">'Health Facility'!$B$7:$G$27</definedName>
    <definedName name="Offset_HospitalResource">'Health Care Resources'!$F$38</definedName>
    <definedName name="_xlnm.Print_Area" localSheetId="25">'Workforce Descriptions'!$C$5:$F$28</definedName>
    <definedName name="REF_1">'Journal Papers'!$C$19</definedName>
    <definedName name="REF_10">'Journal Papers'!$C$28</definedName>
    <definedName name="REF_11">'Journal Papers'!$C$29</definedName>
    <definedName name="REF_12">'Journal Papers'!$C$30</definedName>
    <definedName name="REF_13">'Journal Papers'!$C$31</definedName>
    <definedName name="REF_14">'Journal Papers'!$C$32</definedName>
    <definedName name="REF_15">'Journal Papers'!$C$33</definedName>
    <definedName name="REF_2">'Journal Papers'!$C$20</definedName>
    <definedName name="REF_3">'Journal Papers'!$C$21</definedName>
    <definedName name="REF_4">'Journal Papers'!$C$22</definedName>
    <definedName name="REF_5">'Journal Papers'!$C$23</definedName>
    <definedName name="REF_6">'Journal Papers'!$C$24</definedName>
    <definedName name="REF_7">'Journal Papers'!$C$25</definedName>
    <definedName name="REF_8">'Journal Papers'!$C$26</definedName>
    <definedName name="REF_9">'Journal Papers'!$C$27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2" i="65" l="1"/>
  <c r="D142" i="65"/>
  <c r="E142" i="65"/>
  <c r="F142" i="65"/>
  <c r="C143" i="65"/>
  <c r="D143" i="65"/>
  <c r="E143" i="65"/>
  <c r="F143" i="65"/>
  <c r="C144" i="65"/>
  <c r="D144" i="65"/>
  <c r="E144" i="65"/>
  <c r="F144" i="65"/>
  <c r="C145" i="65"/>
  <c r="D145" i="65"/>
  <c r="E145" i="65"/>
  <c r="F145" i="65"/>
  <c r="C146" i="65"/>
  <c r="D146" i="65"/>
  <c r="E146" i="65"/>
  <c r="F146" i="65"/>
  <c r="C147" i="65"/>
  <c r="D147" i="65"/>
  <c r="E147" i="65"/>
  <c r="F147" i="65"/>
  <c r="C148" i="65"/>
  <c r="D148" i="65"/>
  <c r="E148" i="65"/>
  <c r="F148" i="65"/>
  <c r="C149" i="65"/>
  <c r="D149" i="65"/>
  <c r="E149" i="65"/>
  <c r="F149" i="65"/>
  <c r="C150" i="65"/>
  <c r="D150" i="65"/>
  <c r="E150" i="65"/>
  <c r="F150" i="65"/>
  <c r="C151" i="65"/>
  <c r="D151" i="65"/>
  <c r="E151" i="65"/>
  <c r="F151" i="65"/>
  <c r="C152" i="65"/>
  <c r="D152" i="65"/>
  <c r="E152" i="65"/>
  <c r="F152" i="65"/>
  <c r="C153" i="65"/>
  <c r="D153" i="65"/>
  <c r="E153" i="65"/>
  <c r="F153" i="65"/>
  <c r="C154" i="65"/>
  <c r="D154" i="65"/>
  <c r="E154" i="65"/>
  <c r="F154" i="65"/>
  <c r="C155" i="65"/>
  <c r="D155" i="65"/>
  <c r="E155" i="65"/>
  <c r="F155" i="65"/>
  <c r="C156" i="65"/>
  <c r="D156" i="65"/>
  <c r="E156" i="65"/>
  <c r="F156" i="65"/>
  <c r="C157" i="65"/>
  <c r="D157" i="65"/>
  <c r="E157" i="65"/>
  <c r="F157" i="65"/>
  <c r="C158" i="65"/>
  <c r="D158" i="65"/>
  <c r="E158" i="65"/>
  <c r="F158" i="65"/>
  <c r="C159" i="65"/>
  <c r="D159" i="65"/>
  <c r="E159" i="65"/>
  <c r="F159" i="65"/>
  <c r="C160" i="65"/>
  <c r="D160" i="65"/>
  <c r="E160" i="65"/>
  <c r="F160" i="65"/>
  <c r="C161" i="65"/>
  <c r="D161" i="65"/>
  <c r="E161" i="65"/>
  <c r="F161" i="65"/>
  <c r="C162" i="65"/>
  <c r="D162" i="65"/>
  <c r="E162" i="65"/>
  <c r="F162" i="65"/>
  <c r="C163" i="65"/>
  <c r="D163" i="65"/>
  <c r="E163" i="65"/>
  <c r="F163" i="65"/>
  <c r="C164" i="65"/>
  <c r="D164" i="65"/>
  <c r="E164" i="65"/>
  <c r="F164" i="65"/>
  <c r="C165" i="65"/>
  <c r="D165" i="65"/>
  <c r="E165" i="65"/>
  <c r="F165" i="65"/>
  <c r="C166" i="65"/>
  <c r="D166" i="65"/>
  <c r="E166" i="65"/>
  <c r="F166" i="65"/>
  <c r="C167" i="65"/>
  <c r="D167" i="65"/>
  <c r="E167" i="65"/>
  <c r="F167" i="65"/>
  <c r="C168" i="65"/>
  <c r="D168" i="65"/>
  <c r="E168" i="65"/>
  <c r="F168" i="65"/>
  <c r="C169" i="65"/>
  <c r="D169" i="65"/>
  <c r="E169" i="65"/>
  <c r="F169" i="65"/>
  <c r="C170" i="65"/>
  <c r="D170" i="65"/>
  <c r="E170" i="65"/>
  <c r="F170" i="65"/>
  <c r="C171" i="65"/>
  <c r="D171" i="65"/>
  <c r="E171" i="65"/>
  <c r="F171" i="65"/>
  <c r="C172" i="65"/>
  <c r="D172" i="65"/>
  <c r="E172" i="65"/>
  <c r="F172" i="65"/>
  <c r="C173" i="65"/>
  <c r="D173" i="65"/>
  <c r="E173" i="65"/>
  <c r="F173" i="65"/>
  <c r="C174" i="65"/>
  <c r="D174" i="65"/>
  <c r="E174" i="65"/>
  <c r="F174" i="65"/>
  <c r="C175" i="65"/>
  <c r="D175" i="65"/>
  <c r="E175" i="65"/>
  <c r="F175" i="65"/>
  <c r="C176" i="65"/>
  <c r="D176" i="65"/>
  <c r="E176" i="65"/>
  <c r="F176" i="65"/>
  <c r="C177" i="65"/>
  <c r="D177" i="65"/>
  <c r="E177" i="65"/>
  <c r="F177" i="65"/>
  <c r="C178" i="65"/>
  <c r="D178" i="65"/>
  <c r="E178" i="65"/>
  <c r="F178" i="65"/>
  <c r="C179" i="65"/>
  <c r="D179" i="65"/>
  <c r="E179" i="65"/>
  <c r="F179" i="65"/>
  <c r="C180" i="65"/>
  <c r="D180" i="65"/>
  <c r="E180" i="65"/>
  <c r="F180" i="65"/>
  <c r="C181" i="65"/>
  <c r="D181" i="65"/>
  <c r="E181" i="65"/>
  <c r="F181" i="65"/>
  <c r="C182" i="65"/>
  <c r="D182" i="65"/>
  <c r="E182" i="65"/>
  <c r="F182" i="65"/>
  <c r="C183" i="65"/>
  <c r="D183" i="65"/>
  <c r="E183" i="65"/>
  <c r="F183" i="65"/>
  <c r="C184" i="65"/>
  <c r="D184" i="65"/>
  <c r="E184" i="65"/>
  <c r="F184" i="65"/>
  <c r="C185" i="65"/>
  <c r="D185" i="65"/>
  <c r="E185" i="65"/>
  <c r="F185" i="65"/>
  <c r="C186" i="65"/>
  <c r="D186" i="65"/>
  <c r="E186" i="65"/>
  <c r="F186" i="65"/>
  <c r="C187" i="65"/>
  <c r="D187" i="65"/>
  <c r="E187" i="65"/>
  <c r="F187" i="65"/>
  <c r="C188" i="65"/>
  <c r="D188" i="65"/>
  <c r="E188" i="65"/>
  <c r="F188" i="65"/>
  <c r="C189" i="65"/>
  <c r="D189" i="65"/>
  <c r="E189" i="65"/>
  <c r="F189" i="65"/>
  <c r="C190" i="65"/>
  <c r="D190" i="65"/>
  <c r="E190" i="65"/>
  <c r="F190" i="65"/>
  <c r="C191" i="65"/>
  <c r="D191" i="65"/>
  <c r="E191" i="65"/>
  <c r="F191" i="65"/>
  <c r="C192" i="65"/>
  <c r="D192" i="65"/>
  <c r="E192" i="65"/>
  <c r="F192" i="65"/>
  <c r="C193" i="65"/>
  <c r="D193" i="65"/>
  <c r="E193" i="65"/>
  <c r="F193" i="65"/>
  <c r="C194" i="65"/>
  <c r="D194" i="65"/>
  <c r="E194" i="65"/>
  <c r="F194" i="65"/>
  <c r="C195" i="65"/>
  <c r="D195" i="65"/>
  <c r="E195" i="65"/>
  <c r="F195" i="65"/>
  <c r="C196" i="65"/>
  <c r="D196" i="65"/>
  <c r="E196" i="65"/>
  <c r="F196" i="65"/>
  <c r="C197" i="65"/>
  <c r="D197" i="65"/>
  <c r="E197" i="65"/>
  <c r="F197" i="65"/>
  <c r="C198" i="65"/>
  <c r="D198" i="65"/>
  <c r="E198" i="65"/>
  <c r="F198" i="65"/>
  <c r="C199" i="65"/>
  <c r="D199" i="65"/>
  <c r="E199" i="65"/>
  <c r="F199" i="65"/>
  <c r="C200" i="65"/>
  <c r="D200" i="65"/>
  <c r="E200" i="65"/>
  <c r="F200" i="65"/>
  <c r="C201" i="65"/>
  <c r="D201" i="65"/>
  <c r="E201" i="65"/>
  <c r="F201" i="65"/>
  <c r="C202" i="65"/>
  <c r="D202" i="65"/>
  <c r="E202" i="65"/>
  <c r="F202" i="65"/>
  <c r="C203" i="65"/>
  <c r="D203" i="65"/>
  <c r="E203" i="65"/>
  <c r="F203" i="65"/>
  <c r="C204" i="65"/>
  <c r="D204" i="65"/>
  <c r="E204" i="65"/>
  <c r="F204" i="65"/>
  <c r="C205" i="65"/>
  <c r="D205" i="65"/>
  <c r="E205" i="65"/>
  <c r="F205" i="65"/>
  <c r="C206" i="65"/>
  <c r="D206" i="65"/>
  <c r="E206" i="65"/>
  <c r="F206" i="65"/>
  <c r="C207" i="65"/>
  <c r="D207" i="65"/>
  <c r="E207" i="65"/>
  <c r="F207" i="65"/>
  <c r="C208" i="65"/>
  <c r="D208" i="65"/>
  <c r="E208" i="65"/>
  <c r="F208" i="65"/>
  <c r="C209" i="65"/>
  <c r="D209" i="65"/>
  <c r="E209" i="65"/>
  <c r="F209" i="65"/>
  <c r="C210" i="65"/>
  <c r="D210" i="65"/>
  <c r="E210" i="65"/>
  <c r="F210" i="65"/>
  <c r="C211" i="65"/>
  <c r="D211" i="65"/>
  <c r="E211" i="65"/>
  <c r="F211" i="65"/>
  <c r="C212" i="65"/>
  <c r="D212" i="65"/>
  <c r="E212" i="65"/>
  <c r="F212" i="65"/>
  <c r="C213" i="65"/>
  <c r="D213" i="65"/>
  <c r="E213" i="65"/>
  <c r="F213" i="65"/>
  <c r="C214" i="65"/>
  <c r="D214" i="65"/>
  <c r="E214" i="65"/>
  <c r="F214" i="65"/>
  <c r="C215" i="65"/>
  <c r="D215" i="65"/>
  <c r="E215" i="65"/>
  <c r="F215" i="65"/>
  <c r="C216" i="65"/>
  <c r="D216" i="65"/>
  <c r="E216" i="65"/>
  <c r="F216" i="65"/>
  <c r="C217" i="65"/>
  <c r="D217" i="65"/>
  <c r="E217" i="65"/>
  <c r="F217" i="65"/>
  <c r="C218" i="65"/>
  <c r="D218" i="65"/>
  <c r="E218" i="65"/>
  <c r="F218" i="65"/>
  <c r="C219" i="65"/>
  <c r="D219" i="65"/>
  <c r="E219" i="65"/>
  <c r="F219" i="65"/>
  <c r="C220" i="65"/>
  <c r="D220" i="65"/>
  <c r="E220" i="65"/>
  <c r="F220" i="65"/>
  <c r="C221" i="65"/>
  <c r="D221" i="65"/>
  <c r="E221" i="65"/>
  <c r="F221" i="65"/>
  <c r="C222" i="65"/>
  <c r="D222" i="65"/>
  <c r="E222" i="65"/>
  <c r="F222" i="65"/>
  <c r="C223" i="65"/>
  <c r="D223" i="65"/>
  <c r="E223" i="65"/>
  <c r="F223" i="65"/>
  <c r="C224" i="65"/>
  <c r="D224" i="65"/>
  <c r="E224" i="65"/>
  <c r="F224" i="65"/>
  <c r="C225" i="65"/>
  <c r="D225" i="65"/>
  <c r="E225" i="65"/>
  <c r="F225" i="65"/>
  <c r="C226" i="65"/>
  <c r="D226" i="65"/>
  <c r="E226" i="65"/>
  <c r="F226" i="65"/>
  <c r="C227" i="65"/>
  <c r="D227" i="65"/>
  <c r="E227" i="65"/>
  <c r="F227" i="65"/>
  <c r="C228" i="65"/>
  <c r="D228" i="65"/>
  <c r="E228" i="65"/>
  <c r="F228" i="65"/>
  <c r="C229" i="65"/>
  <c r="D229" i="65"/>
  <c r="E229" i="65"/>
  <c r="F229" i="65"/>
  <c r="C230" i="65"/>
  <c r="D230" i="65"/>
  <c r="E230" i="65"/>
  <c r="F230" i="65"/>
  <c r="C231" i="65"/>
  <c r="D231" i="65"/>
  <c r="E231" i="65"/>
  <c r="F231" i="65"/>
  <c r="C232" i="65"/>
  <c r="D232" i="65"/>
  <c r="E232" i="65"/>
  <c r="F232" i="65"/>
  <c r="C233" i="65"/>
  <c r="D233" i="65"/>
  <c r="E233" i="65"/>
  <c r="F233" i="65"/>
  <c r="C234" i="65"/>
  <c r="D234" i="65"/>
  <c r="E234" i="65"/>
  <c r="F234" i="65"/>
  <c r="C235" i="65"/>
  <c r="D235" i="65"/>
  <c r="E235" i="65"/>
  <c r="F235" i="65"/>
  <c r="C236" i="65"/>
  <c r="D236" i="65"/>
  <c r="E236" i="65"/>
  <c r="F236" i="65"/>
  <c r="C237" i="65"/>
  <c r="D237" i="65"/>
  <c r="E237" i="65"/>
  <c r="F237" i="65"/>
  <c r="C238" i="65"/>
  <c r="D238" i="65"/>
  <c r="E238" i="65"/>
  <c r="F238" i="65"/>
  <c r="C239" i="65"/>
  <c r="D239" i="65"/>
  <c r="E239" i="65"/>
  <c r="F239" i="65"/>
  <c r="C240" i="65"/>
  <c r="D240" i="65"/>
  <c r="E240" i="65"/>
  <c r="F240" i="65"/>
  <c r="C241" i="65"/>
  <c r="D241" i="65"/>
  <c r="E241" i="65"/>
  <c r="F241" i="65"/>
  <c r="C242" i="65"/>
  <c r="D242" i="65"/>
  <c r="E242" i="65"/>
  <c r="F242" i="65"/>
  <c r="C243" i="65"/>
  <c r="D243" i="65"/>
  <c r="E243" i="65"/>
  <c r="F243" i="65"/>
  <c r="C244" i="65"/>
  <c r="D244" i="65"/>
  <c r="E244" i="65"/>
  <c r="F244" i="65"/>
  <c r="C245" i="65"/>
  <c r="D245" i="65"/>
  <c r="E245" i="65"/>
  <c r="F245" i="65"/>
  <c r="C246" i="65"/>
  <c r="D246" i="65"/>
  <c r="E246" i="65"/>
  <c r="F246" i="65"/>
  <c r="C247" i="65"/>
  <c r="D247" i="65"/>
  <c r="E247" i="65"/>
  <c r="F247" i="65"/>
  <c r="C248" i="65"/>
  <c r="D248" i="65"/>
  <c r="E248" i="65"/>
  <c r="F248" i="65"/>
  <c r="C249" i="65"/>
  <c r="D249" i="65"/>
  <c r="E249" i="65"/>
  <c r="F249" i="65"/>
  <c r="C250" i="65"/>
  <c r="D250" i="65"/>
  <c r="E250" i="65"/>
  <c r="F250" i="65"/>
  <c r="C251" i="65"/>
  <c r="D251" i="65"/>
  <c r="E251" i="65"/>
  <c r="F251" i="65"/>
  <c r="C252" i="65"/>
  <c r="D252" i="65"/>
  <c r="E252" i="65"/>
  <c r="F252" i="65"/>
  <c r="C253" i="65"/>
  <c r="D253" i="65"/>
  <c r="E253" i="65"/>
  <c r="F253" i="65"/>
  <c r="C254" i="65"/>
  <c r="D254" i="65"/>
  <c r="E254" i="65"/>
  <c r="F254" i="65"/>
  <c r="C255" i="65"/>
  <c r="D255" i="65"/>
  <c r="E255" i="65"/>
  <c r="F255" i="65"/>
  <c r="C256" i="65"/>
  <c r="D256" i="65"/>
  <c r="E256" i="65"/>
  <c r="F256" i="65"/>
  <c r="C257" i="65"/>
  <c r="D257" i="65"/>
  <c r="E257" i="65"/>
  <c r="F257" i="65"/>
  <c r="C258" i="65"/>
  <c r="D258" i="65"/>
  <c r="E258" i="65"/>
  <c r="F258" i="65"/>
  <c r="C259" i="65"/>
  <c r="D259" i="65"/>
  <c r="E259" i="65"/>
  <c r="F259" i="65"/>
  <c r="C260" i="65"/>
  <c r="D260" i="65"/>
  <c r="E260" i="65"/>
  <c r="F260" i="65"/>
  <c r="C261" i="65"/>
  <c r="D261" i="65"/>
  <c r="E261" i="65"/>
  <c r="F261" i="65"/>
  <c r="C262" i="65"/>
  <c r="D262" i="65"/>
  <c r="E262" i="65"/>
  <c r="F262" i="65"/>
  <c r="C263" i="65"/>
  <c r="D263" i="65"/>
  <c r="E263" i="65"/>
  <c r="F263" i="65"/>
  <c r="C264" i="65"/>
  <c r="D264" i="65"/>
  <c r="E264" i="65"/>
  <c r="F264" i="65"/>
  <c r="C265" i="65"/>
  <c r="D265" i="65"/>
  <c r="E265" i="65"/>
  <c r="F265" i="65"/>
  <c r="C266" i="65"/>
  <c r="D266" i="65"/>
  <c r="E266" i="65"/>
  <c r="F266" i="65"/>
  <c r="C267" i="65"/>
  <c r="D267" i="65"/>
  <c r="E267" i="65"/>
  <c r="F267" i="65"/>
  <c r="C268" i="65"/>
  <c r="D268" i="65"/>
  <c r="E268" i="65"/>
  <c r="F268" i="65"/>
  <c r="C269" i="65"/>
  <c r="D269" i="65"/>
  <c r="E269" i="65"/>
  <c r="F269" i="65"/>
  <c r="C270" i="65"/>
  <c r="D270" i="65"/>
  <c r="E270" i="65"/>
  <c r="F270" i="65"/>
  <c r="C271" i="65"/>
  <c r="D271" i="65"/>
  <c r="E271" i="65"/>
  <c r="F271" i="65"/>
  <c r="C272" i="65"/>
  <c r="D272" i="65"/>
  <c r="E272" i="65"/>
  <c r="F272" i="65"/>
  <c r="C273" i="65"/>
  <c r="D273" i="65"/>
  <c r="E273" i="65"/>
  <c r="F273" i="65"/>
  <c r="C274" i="65"/>
  <c r="D274" i="65"/>
  <c r="E274" i="65"/>
  <c r="F274" i="65"/>
  <c r="C275" i="65"/>
  <c r="D275" i="65"/>
  <c r="E275" i="65"/>
  <c r="F275" i="65"/>
  <c r="C276" i="65"/>
  <c r="D276" i="65"/>
  <c r="E276" i="65"/>
  <c r="F276" i="65"/>
  <c r="C277" i="65"/>
  <c r="D277" i="65"/>
  <c r="E277" i="65"/>
  <c r="F277" i="65"/>
  <c r="C278" i="65"/>
  <c r="D278" i="65"/>
  <c r="E278" i="65"/>
  <c r="F278" i="65"/>
  <c r="C279" i="65"/>
  <c r="D279" i="65"/>
  <c r="E279" i="65"/>
  <c r="F279" i="65"/>
  <c r="C280" i="65"/>
  <c r="D280" i="65"/>
  <c r="E280" i="65"/>
  <c r="F280" i="65"/>
  <c r="C281" i="65"/>
  <c r="D281" i="65"/>
  <c r="E281" i="65"/>
  <c r="F281" i="65"/>
  <c r="C282" i="65"/>
  <c r="D282" i="65"/>
  <c r="E282" i="65"/>
  <c r="F282" i="65"/>
  <c r="C283" i="65"/>
  <c r="D283" i="65"/>
  <c r="E283" i="65"/>
  <c r="F283" i="65"/>
  <c r="C284" i="65"/>
  <c r="D284" i="65"/>
  <c r="E284" i="65"/>
  <c r="F284" i="65"/>
  <c r="C285" i="65"/>
  <c r="D285" i="65"/>
  <c r="E285" i="65"/>
  <c r="F285" i="65"/>
  <c r="C286" i="65"/>
  <c r="D286" i="65"/>
  <c r="E286" i="65"/>
  <c r="F286" i="65"/>
  <c r="C287" i="65"/>
  <c r="D287" i="65"/>
  <c r="E287" i="65"/>
  <c r="F287" i="65"/>
  <c r="C288" i="65"/>
  <c r="D288" i="65"/>
  <c r="E288" i="65"/>
  <c r="F288" i="65"/>
  <c r="C289" i="65"/>
  <c r="D289" i="65"/>
  <c r="E289" i="65"/>
  <c r="F289" i="65"/>
  <c r="C290" i="65"/>
  <c r="D290" i="65"/>
  <c r="E290" i="65"/>
  <c r="F290" i="65"/>
  <c r="C291" i="65"/>
  <c r="D291" i="65"/>
  <c r="E291" i="65"/>
  <c r="F291" i="65"/>
  <c r="C292" i="65"/>
  <c r="D292" i="65"/>
  <c r="E292" i="65"/>
  <c r="F292" i="65"/>
  <c r="C293" i="65"/>
  <c r="D293" i="65"/>
  <c r="E293" i="65"/>
  <c r="F293" i="65"/>
  <c r="C294" i="65"/>
  <c r="D294" i="65"/>
  <c r="E294" i="65"/>
  <c r="F294" i="65"/>
  <c r="C295" i="65"/>
  <c r="D295" i="65"/>
  <c r="E295" i="65"/>
  <c r="F295" i="65"/>
  <c r="C296" i="65"/>
  <c r="D296" i="65"/>
  <c r="E296" i="65"/>
  <c r="F296" i="65"/>
  <c r="C297" i="65"/>
  <c r="D297" i="65"/>
  <c r="E297" i="65"/>
  <c r="F297" i="65"/>
  <c r="C298" i="65"/>
  <c r="D298" i="65"/>
  <c r="E298" i="65"/>
  <c r="F298" i="65"/>
  <c r="C299" i="65"/>
  <c r="D299" i="65"/>
  <c r="E299" i="65"/>
  <c r="F299" i="65"/>
  <c r="C300" i="65"/>
  <c r="D300" i="65"/>
  <c r="E300" i="65"/>
  <c r="F300" i="65"/>
  <c r="C301" i="65"/>
  <c r="D301" i="65"/>
  <c r="E301" i="65"/>
  <c r="F301" i="65"/>
  <c r="C302" i="65"/>
  <c r="D302" i="65"/>
  <c r="E302" i="65"/>
  <c r="F302" i="65"/>
  <c r="C303" i="65"/>
  <c r="D303" i="65"/>
  <c r="E303" i="65"/>
  <c r="F303" i="65"/>
  <c r="C304" i="65"/>
  <c r="D304" i="65"/>
  <c r="E304" i="65"/>
  <c r="F304" i="65"/>
  <c r="C305" i="65"/>
  <c r="D305" i="65"/>
  <c r="E305" i="65"/>
  <c r="F305" i="65"/>
  <c r="C306" i="65"/>
  <c r="D306" i="65"/>
  <c r="E306" i="65"/>
  <c r="F306" i="65"/>
  <c r="C307" i="65"/>
  <c r="D307" i="65"/>
  <c r="E307" i="65"/>
  <c r="F307" i="65"/>
  <c r="C308" i="65"/>
  <c r="D308" i="65"/>
  <c r="E308" i="65"/>
  <c r="F308" i="65"/>
  <c r="C309" i="65"/>
  <c r="D309" i="65"/>
  <c r="E309" i="65"/>
  <c r="F309" i="65"/>
  <c r="C310" i="65"/>
  <c r="D310" i="65"/>
  <c r="E310" i="65"/>
  <c r="F310" i="65"/>
  <c r="C311" i="65"/>
  <c r="D311" i="65"/>
  <c r="E311" i="65"/>
  <c r="F311" i="65"/>
  <c r="C312" i="65"/>
  <c r="D312" i="65"/>
  <c r="E312" i="65"/>
  <c r="F312" i="65"/>
  <c r="C313" i="65"/>
  <c r="D313" i="65"/>
  <c r="E313" i="65"/>
  <c r="F313" i="65"/>
  <c r="C314" i="65"/>
  <c r="D314" i="65"/>
  <c r="E314" i="65"/>
  <c r="F314" i="65"/>
  <c r="C131" i="65"/>
  <c r="D131" i="65"/>
  <c r="E131" i="65"/>
  <c r="F131" i="65"/>
  <c r="C132" i="65"/>
  <c r="D132" i="65"/>
  <c r="E132" i="65"/>
  <c r="F132" i="65"/>
  <c r="C133" i="65"/>
  <c r="D133" i="65"/>
  <c r="E133" i="65"/>
  <c r="F133" i="65"/>
  <c r="C134" i="65"/>
  <c r="D134" i="65"/>
  <c r="E134" i="65"/>
  <c r="F134" i="65"/>
  <c r="C135" i="65"/>
  <c r="D135" i="65"/>
  <c r="E135" i="65"/>
  <c r="F135" i="65"/>
  <c r="C136" i="65"/>
  <c r="D136" i="65"/>
  <c r="E136" i="65"/>
  <c r="F136" i="65"/>
  <c r="C137" i="65"/>
  <c r="D137" i="65"/>
  <c r="E137" i="65"/>
  <c r="F137" i="65"/>
  <c r="C138" i="65"/>
  <c r="D138" i="65"/>
  <c r="E138" i="65"/>
  <c r="F138" i="65"/>
  <c r="C139" i="65"/>
  <c r="D139" i="65"/>
  <c r="E139" i="65"/>
  <c r="F139" i="65"/>
  <c r="C140" i="65"/>
  <c r="D140" i="65"/>
  <c r="E140" i="65"/>
  <c r="F140" i="65"/>
  <c r="C141" i="65"/>
  <c r="D141" i="65"/>
  <c r="E141" i="65"/>
  <c r="F141" i="65"/>
  <c r="C7" i="89" l="1"/>
  <c r="D18" i="18" l="1"/>
  <c r="D7" i="89" l="1"/>
  <c r="N3" i="89"/>
  <c r="F45" i="92"/>
  <c r="G45" i="92"/>
  <c r="H45" i="92"/>
  <c r="I45" i="92"/>
  <c r="J45" i="92"/>
  <c r="K45" i="92"/>
  <c r="L45" i="92"/>
  <c r="M45" i="92"/>
  <c r="N45" i="92"/>
  <c r="O45" i="92"/>
  <c r="P45" i="92"/>
  <c r="Q45" i="92"/>
  <c r="R45" i="92"/>
  <c r="S45" i="92"/>
  <c r="T45" i="92"/>
  <c r="U45" i="92"/>
  <c r="V45" i="92"/>
  <c r="W45" i="92"/>
  <c r="X45" i="92"/>
  <c r="Y45" i="92"/>
  <c r="Z45" i="92"/>
  <c r="AA45" i="92"/>
  <c r="AB45" i="92"/>
  <c r="AC45" i="92"/>
  <c r="F46" i="92"/>
  <c r="G46" i="92"/>
  <c r="H46" i="92"/>
  <c r="I46" i="92"/>
  <c r="J46" i="92"/>
  <c r="K46" i="92"/>
  <c r="L46" i="92"/>
  <c r="M46" i="92"/>
  <c r="N46" i="92"/>
  <c r="O46" i="92"/>
  <c r="P46" i="92"/>
  <c r="Q46" i="92"/>
  <c r="R46" i="92"/>
  <c r="S46" i="92"/>
  <c r="T46" i="92"/>
  <c r="U46" i="92"/>
  <c r="V46" i="92"/>
  <c r="W46" i="92"/>
  <c r="X46" i="92"/>
  <c r="Y46" i="92"/>
  <c r="Z46" i="92"/>
  <c r="AA46" i="92"/>
  <c r="AB46" i="92"/>
  <c r="AC46" i="92"/>
  <c r="F47" i="92"/>
  <c r="G47" i="92"/>
  <c r="H47" i="92"/>
  <c r="I47" i="92"/>
  <c r="J47" i="92"/>
  <c r="K47" i="92"/>
  <c r="L47" i="92"/>
  <c r="M47" i="92"/>
  <c r="N47" i="92"/>
  <c r="O47" i="92"/>
  <c r="P47" i="92"/>
  <c r="Q47" i="92"/>
  <c r="R47" i="92"/>
  <c r="S47" i="92"/>
  <c r="T47" i="92"/>
  <c r="U47" i="92"/>
  <c r="V47" i="92"/>
  <c r="W47" i="92"/>
  <c r="X47" i="92"/>
  <c r="Y47" i="92"/>
  <c r="Z47" i="92"/>
  <c r="AA47" i="92"/>
  <c r="AB47" i="92"/>
  <c r="AC47" i="92"/>
  <c r="F48" i="92"/>
  <c r="G48" i="92"/>
  <c r="H48" i="92"/>
  <c r="I48" i="92"/>
  <c r="J48" i="92"/>
  <c r="K48" i="92"/>
  <c r="L48" i="92"/>
  <c r="M48" i="92"/>
  <c r="N48" i="92"/>
  <c r="O48" i="92"/>
  <c r="P48" i="92"/>
  <c r="Q48" i="92"/>
  <c r="R48" i="92"/>
  <c r="S48" i="92"/>
  <c r="T48" i="92"/>
  <c r="U48" i="92"/>
  <c r="V48" i="92"/>
  <c r="W48" i="92"/>
  <c r="X48" i="92"/>
  <c r="Y48" i="92"/>
  <c r="Z48" i="92"/>
  <c r="AA48" i="92"/>
  <c r="AB48" i="92"/>
  <c r="AC48" i="92"/>
  <c r="F49" i="92"/>
  <c r="G49" i="92"/>
  <c r="H49" i="92"/>
  <c r="I49" i="92"/>
  <c r="J49" i="92"/>
  <c r="K49" i="92"/>
  <c r="L49" i="92"/>
  <c r="M49" i="92"/>
  <c r="N49" i="92"/>
  <c r="O49" i="92"/>
  <c r="P49" i="92"/>
  <c r="Q49" i="92"/>
  <c r="R49" i="92"/>
  <c r="S49" i="92"/>
  <c r="T49" i="92"/>
  <c r="U49" i="92"/>
  <c r="V49" i="92"/>
  <c r="W49" i="92"/>
  <c r="X49" i="92"/>
  <c r="Y49" i="92"/>
  <c r="Z49" i="92"/>
  <c r="AA49" i="92"/>
  <c r="AB49" i="92"/>
  <c r="AC49" i="92"/>
  <c r="F50" i="92"/>
  <c r="G50" i="92"/>
  <c r="H50" i="92"/>
  <c r="I50" i="92"/>
  <c r="J50" i="92"/>
  <c r="K50" i="92"/>
  <c r="L50" i="92"/>
  <c r="M50" i="92"/>
  <c r="N50" i="92"/>
  <c r="O50" i="92"/>
  <c r="P50" i="92"/>
  <c r="Q50" i="92"/>
  <c r="R50" i="92"/>
  <c r="S50" i="92"/>
  <c r="T50" i="92"/>
  <c r="U50" i="92"/>
  <c r="V50" i="92"/>
  <c r="W50" i="92"/>
  <c r="X50" i="92"/>
  <c r="Y50" i="92"/>
  <c r="Z50" i="92"/>
  <c r="AA50" i="92"/>
  <c r="AB50" i="92"/>
  <c r="AC50" i="92"/>
  <c r="F51" i="92"/>
  <c r="G51" i="92"/>
  <c r="H51" i="92"/>
  <c r="I51" i="92"/>
  <c r="J51" i="92"/>
  <c r="K51" i="92"/>
  <c r="L51" i="92"/>
  <c r="M51" i="92"/>
  <c r="N51" i="92"/>
  <c r="O51" i="92"/>
  <c r="P51" i="92"/>
  <c r="Q51" i="92"/>
  <c r="R51" i="92"/>
  <c r="S51" i="92"/>
  <c r="T51" i="92"/>
  <c r="U51" i="92"/>
  <c r="V51" i="92"/>
  <c r="W51" i="92"/>
  <c r="X51" i="92"/>
  <c r="Y51" i="92"/>
  <c r="Z51" i="92"/>
  <c r="AA51" i="92"/>
  <c r="AB51" i="92"/>
  <c r="AC51" i="92"/>
  <c r="F52" i="92"/>
  <c r="G52" i="92"/>
  <c r="H52" i="92"/>
  <c r="I52" i="92"/>
  <c r="J52" i="92"/>
  <c r="K52" i="92"/>
  <c r="L52" i="92"/>
  <c r="M52" i="92"/>
  <c r="N52" i="92"/>
  <c r="O52" i="92"/>
  <c r="P52" i="92"/>
  <c r="Q52" i="92"/>
  <c r="R52" i="92"/>
  <c r="S52" i="92"/>
  <c r="T52" i="92"/>
  <c r="U52" i="92"/>
  <c r="V52" i="92"/>
  <c r="W52" i="92"/>
  <c r="X52" i="92"/>
  <c r="Y52" i="92"/>
  <c r="Z52" i="92"/>
  <c r="AA52" i="92"/>
  <c r="AB52" i="92"/>
  <c r="AC52" i="92"/>
  <c r="F53" i="92"/>
  <c r="G53" i="92"/>
  <c r="H53" i="92"/>
  <c r="I53" i="92"/>
  <c r="J53" i="92"/>
  <c r="K53" i="92"/>
  <c r="L53" i="92"/>
  <c r="M53" i="92"/>
  <c r="N53" i="92"/>
  <c r="O53" i="92"/>
  <c r="P53" i="92"/>
  <c r="Q53" i="92"/>
  <c r="R53" i="92"/>
  <c r="S53" i="92"/>
  <c r="T53" i="92"/>
  <c r="U53" i="92"/>
  <c r="V53" i="92"/>
  <c r="W53" i="92"/>
  <c r="X53" i="92"/>
  <c r="Y53" i="92"/>
  <c r="Z53" i="92"/>
  <c r="AA53" i="92"/>
  <c r="AB53" i="92"/>
  <c r="AC53" i="92"/>
  <c r="F54" i="92"/>
  <c r="G54" i="92"/>
  <c r="H54" i="92"/>
  <c r="I54" i="92"/>
  <c r="J54" i="92"/>
  <c r="K54" i="92"/>
  <c r="L54" i="92"/>
  <c r="M54" i="92"/>
  <c r="N54" i="92"/>
  <c r="O54" i="92"/>
  <c r="P54" i="92"/>
  <c r="Q54" i="92"/>
  <c r="R54" i="92"/>
  <c r="S54" i="92"/>
  <c r="T54" i="92"/>
  <c r="U54" i="92"/>
  <c r="V54" i="92"/>
  <c r="W54" i="92"/>
  <c r="X54" i="92"/>
  <c r="Y54" i="92"/>
  <c r="Z54" i="92"/>
  <c r="AA54" i="92"/>
  <c r="AB54" i="92"/>
  <c r="AC54" i="92"/>
  <c r="E46" i="92"/>
  <c r="E47" i="92"/>
  <c r="E48" i="92"/>
  <c r="E49" i="92"/>
  <c r="E50" i="92"/>
  <c r="E51" i="92"/>
  <c r="E52" i="92"/>
  <c r="E53" i="92"/>
  <c r="E54" i="92"/>
  <c r="E45" i="92"/>
  <c r="E19" i="92"/>
  <c r="D46" i="92"/>
  <c r="D47" i="92"/>
  <c r="D48" i="92"/>
  <c r="D49" i="92"/>
  <c r="D50" i="92"/>
  <c r="D51" i="92"/>
  <c r="D52" i="92"/>
  <c r="D53" i="92"/>
  <c r="D54" i="92"/>
  <c r="D45" i="92"/>
  <c r="C47" i="92"/>
  <c r="C48" i="92"/>
  <c r="C49" i="92"/>
  <c r="C50" i="92"/>
  <c r="C51" i="92"/>
  <c r="C52" i="92"/>
  <c r="C53" i="92"/>
  <c r="C54" i="92"/>
  <c r="C45" i="92"/>
  <c r="M77" i="92"/>
  <c r="M76" i="92"/>
  <c r="C44" i="90"/>
  <c r="E7" i="92"/>
  <c r="G19" i="92"/>
  <c r="H19" i="92"/>
  <c r="I19" i="92"/>
  <c r="J19" i="92"/>
  <c r="K19" i="92"/>
  <c r="L19" i="92"/>
  <c r="M19" i="92"/>
  <c r="N19" i="92"/>
  <c r="O19" i="92"/>
  <c r="P19" i="92"/>
  <c r="Q19" i="92"/>
  <c r="Q35" i="92" s="1"/>
  <c r="R19" i="92"/>
  <c r="S19" i="92"/>
  <c r="T19" i="92"/>
  <c r="U19" i="92"/>
  <c r="V19" i="92"/>
  <c r="W19" i="92"/>
  <c r="X19" i="92"/>
  <c r="Y19" i="92"/>
  <c r="Z19" i="92"/>
  <c r="AA19" i="92"/>
  <c r="AB19" i="92"/>
  <c r="AC19" i="92"/>
  <c r="G20" i="92"/>
  <c r="H20" i="92"/>
  <c r="I20" i="92"/>
  <c r="J20" i="92"/>
  <c r="K20" i="92"/>
  <c r="L20" i="92"/>
  <c r="M20" i="92"/>
  <c r="N20" i="92"/>
  <c r="O20" i="92"/>
  <c r="P20" i="92"/>
  <c r="Q20" i="92"/>
  <c r="R20" i="92"/>
  <c r="S20" i="92"/>
  <c r="T20" i="92"/>
  <c r="U20" i="92"/>
  <c r="V20" i="92"/>
  <c r="W20" i="92"/>
  <c r="X20" i="92"/>
  <c r="Y20" i="92"/>
  <c r="Z20" i="92"/>
  <c r="AA20" i="92"/>
  <c r="AB20" i="92"/>
  <c r="AC20" i="92"/>
  <c r="G21" i="92"/>
  <c r="H21" i="92"/>
  <c r="I21" i="92"/>
  <c r="J21" i="92"/>
  <c r="K21" i="92"/>
  <c r="L21" i="92"/>
  <c r="M21" i="92"/>
  <c r="N21" i="92"/>
  <c r="O21" i="92"/>
  <c r="P21" i="92"/>
  <c r="Q21" i="92"/>
  <c r="R21" i="92"/>
  <c r="S21" i="92"/>
  <c r="T21" i="92"/>
  <c r="U21" i="92"/>
  <c r="V21" i="92"/>
  <c r="W21" i="92"/>
  <c r="X21" i="92"/>
  <c r="Y21" i="92"/>
  <c r="Z21" i="92"/>
  <c r="AA21" i="92"/>
  <c r="AB21" i="92"/>
  <c r="AC21" i="92"/>
  <c r="G22" i="92"/>
  <c r="H22" i="92"/>
  <c r="I22" i="92"/>
  <c r="J22" i="92"/>
  <c r="K22" i="92"/>
  <c r="L22" i="92"/>
  <c r="M22" i="92"/>
  <c r="N22" i="92"/>
  <c r="O22" i="92"/>
  <c r="P22" i="92"/>
  <c r="Q22" i="92"/>
  <c r="R22" i="92"/>
  <c r="S22" i="92"/>
  <c r="T22" i="92"/>
  <c r="U22" i="92"/>
  <c r="V22" i="92"/>
  <c r="W22" i="92"/>
  <c r="X22" i="92"/>
  <c r="Y22" i="92"/>
  <c r="Z22" i="92"/>
  <c r="AA22" i="92"/>
  <c r="AB22" i="92"/>
  <c r="AC22" i="92"/>
  <c r="G23" i="92"/>
  <c r="H23" i="92"/>
  <c r="I23" i="92"/>
  <c r="J23" i="92"/>
  <c r="K23" i="92"/>
  <c r="L23" i="92"/>
  <c r="M23" i="92"/>
  <c r="N23" i="92"/>
  <c r="O23" i="92"/>
  <c r="P23" i="92"/>
  <c r="Q23" i="92"/>
  <c r="R23" i="92"/>
  <c r="S23" i="92"/>
  <c r="T23" i="92"/>
  <c r="U23" i="92"/>
  <c r="V23" i="92"/>
  <c r="W23" i="92"/>
  <c r="X23" i="92"/>
  <c r="Y23" i="92"/>
  <c r="Z23" i="92"/>
  <c r="AA23" i="92"/>
  <c r="AB23" i="92"/>
  <c r="AC23" i="92"/>
  <c r="G24" i="92"/>
  <c r="H24" i="92"/>
  <c r="I24" i="92"/>
  <c r="J24" i="92"/>
  <c r="K24" i="92"/>
  <c r="L24" i="92"/>
  <c r="M24" i="92"/>
  <c r="N24" i="92"/>
  <c r="O24" i="92"/>
  <c r="P24" i="92"/>
  <c r="Q24" i="92"/>
  <c r="R24" i="92"/>
  <c r="S24" i="92"/>
  <c r="T24" i="92"/>
  <c r="U24" i="92"/>
  <c r="V24" i="92"/>
  <c r="W24" i="92"/>
  <c r="X24" i="92"/>
  <c r="Y24" i="92"/>
  <c r="Z24" i="92"/>
  <c r="AA24" i="92"/>
  <c r="AB24" i="92"/>
  <c r="AC24" i="92"/>
  <c r="G25" i="92"/>
  <c r="H25" i="92"/>
  <c r="I25" i="92"/>
  <c r="J25" i="92"/>
  <c r="K25" i="92"/>
  <c r="L25" i="92"/>
  <c r="M25" i="92"/>
  <c r="N25" i="92"/>
  <c r="O25" i="92"/>
  <c r="P25" i="92"/>
  <c r="Q25" i="92"/>
  <c r="R25" i="92"/>
  <c r="S25" i="92"/>
  <c r="T25" i="92"/>
  <c r="U25" i="92"/>
  <c r="V25" i="92"/>
  <c r="W25" i="92"/>
  <c r="X25" i="92"/>
  <c r="Y25" i="92"/>
  <c r="Z25" i="92"/>
  <c r="AA25" i="92"/>
  <c r="AB25" i="92"/>
  <c r="AC25" i="92"/>
  <c r="G26" i="92"/>
  <c r="H26" i="92"/>
  <c r="I26" i="92"/>
  <c r="J26" i="92"/>
  <c r="K26" i="92"/>
  <c r="L26" i="92"/>
  <c r="M26" i="92"/>
  <c r="N26" i="92"/>
  <c r="O26" i="92"/>
  <c r="P26" i="92"/>
  <c r="Q26" i="92"/>
  <c r="R26" i="92"/>
  <c r="S26" i="92"/>
  <c r="T26" i="92"/>
  <c r="U26" i="92"/>
  <c r="V26" i="92"/>
  <c r="W26" i="92"/>
  <c r="X26" i="92"/>
  <c r="Y26" i="92"/>
  <c r="Z26" i="92"/>
  <c r="AA26" i="92"/>
  <c r="AB26" i="92"/>
  <c r="AC26" i="92"/>
  <c r="G27" i="92"/>
  <c r="H27" i="92"/>
  <c r="I27" i="92"/>
  <c r="J27" i="92"/>
  <c r="K27" i="92"/>
  <c r="L27" i="92"/>
  <c r="M27" i="92"/>
  <c r="N27" i="92"/>
  <c r="O27" i="92"/>
  <c r="P27" i="92"/>
  <c r="Q27" i="92"/>
  <c r="R27" i="92"/>
  <c r="S27" i="92"/>
  <c r="T27" i="92"/>
  <c r="U27" i="92"/>
  <c r="V27" i="92"/>
  <c r="W27" i="92"/>
  <c r="X27" i="92"/>
  <c r="Y27" i="92"/>
  <c r="Z27" i="92"/>
  <c r="AA27" i="92"/>
  <c r="AB27" i="92"/>
  <c r="AC27" i="92"/>
  <c r="G28" i="92"/>
  <c r="H28" i="92"/>
  <c r="I28" i="92"/>
  <c r="J28" i="92"/>
  <c r="K28" i="92"/>
  <c r="L28" i="92"/>
  <c r="M28" i="92"/>
  <c r="N28" i="92"/>
  <c r="O28" i="92"/>
  <c r="P28" i="92"/>
  <c r="Q28" i="92"/>
  <c r="R28" i="92"/>
  <c r="S28" i="92"/>
  <c r="T28" i="92"/>
  <c r="U28" i="92"/>
  <c r="V28" i="92"/>
  <c r="W28" i="92"/>
  <c r="X28" i="92"/>
  <c r="Y28" i="92"/>
  <c r="Z28" i="92"/>
  <c r="AA28" i="92"/>
  <c r="AB28" i="92"/>
  <c r="AC28" i="92"/>
  <c r="E28" i="92"/>
  <c r="E27" i="92"/>
  <c r="E26" i="92"/>
  <c r="E25" i="92"/>
  <c r="E24" i="92"/>
  <c r="E23" i="92"/>
  <c r="E22" i="92"/>
  <c r="E21" i="92"/>
  <c r="E20" i="92"/>
  <c r="F21" i="92"/>
  <c r="F22" i="92"/>
  <c r="F23" i="92"/>
  <c r="F24" i="92"/>
  <c r="F25" i="92"/>
  <c r="F26" i="92"/>
  <c r="F27" i="92"/>
  <c r="F28" i="92"/>
  <c r="F19" i="92"/>
  <c r="D59" i="92"/>
  <c r="D60" i="92"/>
  <c r="D61" i="92"/>
  <c r="D62" i="92"/>
  <c r="D63" i="92"/>
  <c r="D64" i="92"/>
  <c r="D65" i="92"/>
  <c r="D66" i="92"/>
  <c r="D67" i="92"/>
  <c r="D68" i="92"/>
  <c r="C61" i="92"/>
  <c r="C62" i="92"/>
  <c r="C63" i="92"/>
  <c r="C64" i="92"/>
  <c r="C65" i="92"/>
  <c r="C66" i="92"/>
  <c r="C67" i="92"/>
  <c r="C68" i="92"/>
  <c r="C59" i="92"/>
  <c r="C19" i="92"/>
  <c r="P35" i="92" l="1"/>
  <c r="AA35" i="92"/>
  <c r="N35" i="92"/>
  <c r="T35" i="92"/>
  <c r="E35" i="92"/>
  <c r="K35" i="92"/>
  <c r="M35" i="92"/>
  <c r="Z35" i="92"/>
  <c r="X35" i="92"/>
  <c r="Y35" i="92"/>
  <c r="H35" i="92"/>
  <c r="W35" i="92"/>
  <c r="G35" i="92"/>
  <c r="I35" i="92"/>
  <c r="AC35" i="92"/>
  <c r="R35" i="92"/>
  <c r="V35" i="92"/>
  <c r="S35" i="92"/>
  <c r="U35" i="92"/>
  <c r="O35" i="92"/>
  <c r="AB35" i="92"/>
  <c r="J35" i="92"/>
  <c r="L35" i="92"/>
  <c r="AD49" i="92"/>
  <c r="AD46" i="92"/>
  <c r="AD47" i="92"/>
  <c r="AD48" i="92"/>
  <c r="AD45" i="92"/>
  <c r="AD19" i="92"/>
  <c r="AD25" i="92"/>
  <c r="AD27" i="92"/>
  <c r="AD28" i="92"/>
  <c r="AD23" i="92"/>
  <c r="AD22" i="92"/>
  <c r="AD26" i="92"/>
  <c r="AD24" i="92"/>
  <c r="AD21" i="92"/>
  <c r="F20" i="92"/>
  <c r="AD20" i="92" s="1"/>
  <c r="C21" i="92"/>
  <c r="C22" i="92"/>
  <c r="C23" i="92"/>
  <c r="C24" i="92"/>
  <c r="C25" i="92"/>
  <c r="C26" i="92"/>
  <c r="C27" i="92"/>
  <c r="C28" i="92"/>
  <c r="L15" i="92"/>
  <c r="M15" i="92"/>
  <c r="N15" i="92"/>
  <c r="O15" i="92"/>
  <c r="P15" i="92"/>
  <c r="Q15" i="92"/>
  <c r="R15" i="92"/>
  <c r="S15" i="92"/>
  <c r="T15" i="92"/>
  <c r="U15" i="92"/>
  <c r="V15" i="92"/>
  <c r="W15" i="92"/>
  <c r="X15" i="92"/>
  <c r="Y15" i="92"/>
  <c r="Z15" i="92"/>
  <c r="AA15" i="92"/>
  <c r="AB15" i="92"/>
  <c r="AC15" i="92"/>
  <c r="L16" i="92"/>
  <c r="M16" i="92"/>
  <c r="N16" i="92"/>
  <c r="O16" i="92"/>
  <c r="P16" i="92"/>
  <c r="Q16" i="92"/>
  <c r="R16" i="92"/>
  <c r="S16" i="92"/>
  <c r="T16" i="92"/>
  <c r="U16" i="92"/>
  <c r="V16" i="92"/>
  <c r="W16" i="92"/>
  <c r="X16" i="92"/>
  <c r="Y16" i="92"/>
  <c r="Z16" i="92"/>
  <c r="AA16" i="92"/>
  <c r="AB16" i="92"/>
  <c r="AC16" i="92"/>
  <c r="K15" i="92"/>
  <c r="K16" i="92"/>
  <c r="J15" i="92"/>
  <c r="J16" i="92"/>
  <c r="I15" i="92"/>
  <c r="I16" i="92"/>
  <c r="H15" i="92"/>
  <c r="H16" i="92"/>
  <c r="G15" i="92"/>
  <c r="G16" i="92"/>
  <c r="F15" i="92"/>
  <c r="F16" i="92"/>
  <c r="E15" i="92"/>
  <c r="E16" i="92"/>
  <c r="F35" i="92" l="1"/>
  <c r="AD35" i="92" s="1"/>
  <c r="AD52" i="92"/>
  <c r="AD54" i="92"/>
  <c r="AD50" i="92"/>
  <c r="AD51" i="92"/>
  <c r="AD53" i="92"/>
  <c r="AD20" i="90"/>
  <c r="AD21" i="90"/>
  <c r="AD22" i="90"/>
  <c r="AD23" i="90"/>
  <c r="AD24" i="90"/>
  <c r="AD25" i="90"/>
  <c r="AD26" i="90"/>
  <c r="AD27" i="90"/>
  <c r="AD28" i="90"/>
  <c r="AD19" i="90"/>
  <c r="D43" i="90" l="1"/>
  <c r="D44" i="90"/>
  <c r="D45" i="90"/>
  <c r="D46" i="90"/>
  <c r="D47" i="90"/>
  <c r="D48" i="90"/>
  <c r="D49" i="90"/>
  <c r="D50" i="90"/>
  <c r="D51" i="90"/>
  <c r="D42" i="90"/>
  <c r="C45" i="90"/>
  <c r="C46" i="90"/>
  <c r="C47" i="90"/>
  <c r="C48" i="90"/>
  <c r="C49" i="90"/>
  <c r="C50" i="90"/>
  <c r="C51" i="90"/>
  <c r="C42" i="90"/>
  <c r="D32" i="92" l="1"/>
  <c r="F11" i="8"/>
  <c r="C30" i="89"/>
  <c r="C31" i="89"/>
  <c r="C29" i="89"/>
  <c r="J26" i="72"/>
  <c r="M7" i="92" l="1"/>
  <c r="N7" i="92"/>
  <c r="O7" i="92"/>
  <c r="P7" i="92"/>
  <c r="Q7" i="92"/>
  <c r="R7" i="92"/>
  <c r="S7" i="92"/>
  <c r="T7" i="92"/>
  <c r="U7" i="92"/>
  <c r="V7" i="92"/>
  <c r="W7" i="92"/>
  <c r="X7" i="92"/>
  <c r="Y7" i="92"/>
  <c r="Z7" i="92"/>
  <c r="AA7" i="92"/>
  <c r="AB7" i="92"/>
  <c r="AC7" i="92"/>
  <c r="M8" i="92"/>
  <c r="N8" i="92"/>
  <c r="O8" i="92"/>
  <c r="P8" i="92"/>
  <c r="Q8" i="92"/>
  <c r="R8" i="92"/>
  <c r="S8" i="92"/>
  <c r="T8" i="92"/>
  <c r="U8" i="92"/>
  <c r="V8" i="92"/>
  <c r="W8" i="92"/>
  <c r="X8" i="92"/>
  <c r="Y8" i="92"/>
  <c r="Z8" i="92"/>
  <c r="AA8" i="92"/>
  <c r="AB8" i="92"/>
  <c r="AC8" i="92"/>
  <c r="M9" i="92"/>
  <c r="N9" i="92"/>
  <c r="O9" i="92"/>
  <c r="P9" i="92"/>
  <c r="Q9" i="92"/>
  <c r="R9" i="92"/>
  <c r="S9" i="92"/>
  <c r="T9" i="92"/>
  <c r="U9" i="92"/>
  <c r="V9" i="92"/>
  <c r="W9" i="92"/>
  <c r="X9" i="92"/>
  <c r="Y9" i="92"/>
  <c r="Z9" i="92"/>
  <c r="AA9" i="92"/>
  <c r="AB9" i="92"/>
  <c r="AC9" i="92"/>
  <c r="M10" i="92"/>
  <c r="N10" i="92"/>
  <c r="O10" i="92"/>
  <c r="P10" i="92"/>
  <c r="Q10" i="92"/>
  <c r="R10" i="92"/>
  <c r="S10" i="92"/>
  <c r="T10" i="92"/>
  <c r="U10" i="92"/>
  <c r="V10" i="92"/>
  <c r="W10" i="92"/>
  <c r="X10" i="92"/>
  <c r="Y10" i="92"/>
  <c r="Z10" i="92"/>
  <c r="AA10" i="92"/>
  <c r="AB10" i="92"/>
  <c r="AC10" i="92"/>
  <c r="M11" i="92"/>
  <c r="N11" i="92"/>
  <c r="O11" i="92"/>
  <c r="P11" i="92"/>
  <c r="Q11" i="92"/>
  <c r="R11" i="92"/>
  <c r="S11" i="92"/>
  <c r="T11" i="92"/>
  <c r="U11" i="92"/>
  <c r="V11" i="92"/>
  <c r="W11" i="92"/>
  <c r="X11" i="92"/>
  <c r="Y11" i="92"/>
  <c r="Z11" i="92"/>
  <c r="AA11" i="92"/>
  <c r="AB11" i="92"/>
  <c r="AC11" i="92"/>
  <c r="M12" i="92"/>
  <c r="N12" i="92"/>
  <c r="O12" i="92"/>
  <c r="P12" i="92"/>
  <c r="Q12" i="92"/>
  <c r="R12" i="92"/>
  <c r="S12" i="92"/>
  <c r="T12" i="92"/>
  <c r="U12" i="92"/>
  <c r="V12" i="92"/>
  <c r="W12" i="92"/>
  <c r="X12" i="92"/>
  <c r="Y12" i="92"/>
  <c r="Z12" i="92"/>
  <c r="AA12" i="92"/>
  <c r="AB12" i="92"/>
  <c r="AC12" i="92"/>
  <c r="M13" i="92"/>
  <c r="N13" i="92"/>
  <c r="O13" i="92"/>
  <c r="P13" i="92"/>
  <c r="Q13" i="92"/>
  <c r="R13" i="92"/>
  <c r="S13" i="92"/>
  <c r="T13" i="92"/>
  <c r="U13" i="92"/>
  <c r="V13" i="92"/>
  <c r="W13" i="92"/>
  <c r="X13" i="92"/>
  <c r="Y13" i="92"/>
  <c r="Z13" i="92"/>
  <c r="AA13" i="92"/>
  <c r="AB13" i="92"/>
  <c r="AC13" i="92"/>
  <c r="M14" i="92"/>
  <c r="N14" i="92"/>
  <c r="O14" i="92"/>
  <c r="P14" i="92"/>
  <c r="Q14" i="92"/>
  <c r="R14" i="92"/>
  <c r="S14" i="92"/>
  <c r="T14" i="92"/>
  <c r="U14" i="92"/>
  <c r="V14" i="92"/>
  <c r="W14" i="92"/>
  <c r="X14" i="92"/>
  <c r="Y14" i="92"/>
  <c r="Z14" i="92"/>
  <c r="AA14" i="92"/>
  <c r="AB14" i="92"/>
  <c r="AC14" i="92"/>
  <c r="F7" i="92"/>
  <c r="G7" i="92"/>
  <c r="H7" i="92"/>
  <c r="I7" i="92"/>
  <c r="J7" i="92"/>
  <c r="K7" i="92"/>
  <c r="L7" i="92"/>
  <c r="F8" i="92"/>
  <c r="G8" i="92"/>
  <c r="H8" i="92"/>
  <c r="I8" i="92"/>
  <c r="J8" i="92"/>
  <c r="K8" i="92"/>
  <c r="L8" i="92"/>
  <c r="F9" i="92"/>
  <c r="G9" i="92"/>
  <c r="H9" i="92"/>
  <c r="I9" i="92"/>
  <c r="J9" i="92"/>
  <c r="K9" i="92"/>
  <c r="L9" i="92"/>
  <c r="F10" i="92"/>
  <c r="G10" i="92"/>
  <c r="H10" i="92"/>
  <c r="I10" i="92"/>
  <c r="J10" i="92"/>
  <c r="K10" i="92"/>
  <c r="L10" i="92"/>
  <c r="F11" i="92"/>
  <c r="G11" i="92"/>
  <c r="H11" i="92"/>
  <c r="I11" i="92"/>
  <c r="J11" i="92"/>
  <c r="K11" i="92"/>
  <c r="L11" i="92"/>
  <c r="F12" i="92"/>
  <c r="G12" i="92"/>
  <c r="H12" i="92"/>
  <c r="I12" i="92"/>
  <c r="J12" i="92"/>
  <c r="K12" i="92"/>
  <c r="L12" i="92"/>
  <c r="F13" i="92"/>
  <c r="G13" i="92"/>
  <c r="H13" i="92"/>
  <c r="I13" i="92"/>
  <c r="J13" i="92"/>
  <c r="K13" i="92"/>
  <c r="L13" i="92"/>
  <c r="F14" i="92"/>
  <c r="G14" i="92"/>
  <c r="H14" i="92"/>
  <c r="I14" i="92"/>
  <c r="J14" i="92"/>
  <c r="K14" i="92"/>
  <c r="L14" i="92"/>
  <c r="E8" i="92"/>
  <c r="E9" i="92"/>
  <c r="E10" i="92"/>
  <c r="E11" i="92"/>
  <c r="E12" i="92"/>
  <c r="E13" i="92"/>
  <c r="E14" i="92"/>
  <c r="C16" i="92"/>
  <c r="C15" i="92"/>
  <c r="C14" i="92"/>
  <c r="C13" i="92"/>
  <c r="C12" i="92"/>
  <c r="C11" i="92"/>
  <c r="C10" i="92"/>
  <c r="C9" i="92"/>
  <c r="C8" i="92"/>
  <c r="C7" i="92"/>
  <c r="AC5" i="92"/>
  <c r="AB5" i="92"/>
  <c r="AA5" i="92"/>
  <c r="Z5" i="92"/>
  <c r="Y5" i="92"/>
  <c r="X5" i="92"/>
  <c r="W5" i="92"/>
  <c r="V5" i="92"/>
  <c r="U5" i="92"/>
  <c r="T5" i="92"/>
  <c r="S5" i="92"/>
  <c r="R5" i="92"/>
  <c r="Q5" i="92"/>
  <c r="P5" i="92"/>
  <c r="O5" i="92"/>
  <c r="N5" i="92"/>
  <c r="M5" i="92"/>
  <c r="L5" i="92"/>
  <c r="K5" i="92"/>
  <c r="J5" i="92"/>
  <c r="I5" i="92"/>
  <c r="H5" i="92"/>
  <c r="G5" i="92"/>
  <c r="F5" i="92"/>
  <c r="E5" i="92"/>
  <c r="D32" i="90"/>
  <c r="D33" i="90"/>
  <c r="D34" i="90"/>
  <c r="D35" i="90"/>
  <c r="D36" i="90"/>
  <c r="D37" i="90"/>
  <c r="D38" i="90"/>
  <c r="D31" i="90"/>
  <c r="C32" i="90"/>
  <c r="C33" i="90"/>
  <c r="C34" i="90"/>
  <c r="C35" i="90"/>
  <c r="C36" i="90"/>
  <c r="C37" i="90"/>
  <c r="C38" i="90"/>
  <c r="C31" i="90"/>
  <c r="AD9" i="90"/>
  <c r="AD10" i="90"/>
  <c r="AD11" i="90"/>
  <c r="AD12" i="90"/>
  <c r="AD13" i="90"/>
  <c r="AD14" i="90"/>
  <c r="AD15" i="90"/>
  <c r="AD16" i="90"/>
  <c r="AD8" i="90"/>
  <c r="S67" i="92" l="1"/>
  <c r="S64" i="92"/>
  <c r="S62" i="92"/>
  <c r="S59" i="92"/>
  <c r="S66" i="92"/>
  <c r="S63" i="92"/>
  <c r="S65" i="92"/>
  <c r="S61" i="92"/>
  <c r="S68" i="92"/>
  <c r="F65" i="92"/>
  <c r="F66" i="92"/>
  <c r="F67" i="92"/>
  <c r="F63" i="92"/>
  <c r="F64" i="92"/>
  <c r="F61" i="92"/>
  <c r="F59" i="92"/>
  <c r="F62" i="92"/>
  <c r="F68" i="92"/>
  <c r="R68" i="92"/>
  <c r="R67" i="92"/>
  <c r="R62" i="92"/>
  <c r="R61" i="92"/>
  <c r="R66" i="92"/>
  <c r="R65" i="92"/>
  <c r="R63" i="92"/>
  <c r="R64" i="92"/>
  <c r="R59" i="92"/>
  <c r="U62" i="92"/>
  <c r="U63" i="92"/>
  <c r="U61" i="92"/>
  <c r="U68" i="92"/>
  <c r="U65" i="92"/>
  <c r="U66" i="92"/>
  <c r="U59" i="92"/>
  <c r="U67" i="92"/>
  <c r="U64" i="92"/>
  <c r="Z59" i="92"/>
  <c r="Z67" i="92"/>
  <c r="Z61" i="92"/>
  <c r="Z65" i="92"/>
  <c r="Z68" i="92"/>
  <c r="Z64" i="92"/>
  <c r="Z62" i="92"/>
  <c r="Z66" i="92"/>
  <c r="Z63" i="92"/>
  <c r="K61" i="92"/>
  <c r="K65" i="92"/>
  <c r="K64" i="92"/>
  <c r="K63" i="92"/>
  <c r="K59" i="92"/>
  <c r="K67" i="92"/>
  <c r="K66" i="92"/>
  <c r="K62" i="92"/>
  <c r="K68" i="92"/>
  <c r="T62" i="92"/>
  <c r="T61" i="92"/>
  <c r="T68" i="92"/>
  <c r="T63" i="92"/>
  <c r="T66" i="92"/>
  <c r="T59" i="92"/>
  <c r="T64" i="92"/>
  <c r="T67" i="92"/>
  <c r="T65" i="92"/>
  <c r="W62" i="92"/>
  <c r="W61" i="92"/>
  <c r="W68" i="92"/>
  <c r="W59" i="92"/>
  <c r="W66" i="92"/>
  <c r="W67" i="92"/>
  <c r="W64" i="92"/>
  <c r="W65" i="92"/>
  <c r="W63" i="92"/>
  <c r="Y59" i="92"/>
  <c r="Y68" i="92"/>
  <c r="Y66" i="92"/>
  <c r="Y67" i="92"/>
  <c r="Y64" i="92"/>
  <c r="Y65" i="92"/>
  <c r="Y62" i="92"/>
  <c r="Y63" i="92"/>
  <c r="Y61" i="92"/>
  <c r="L64" i="92"/>
  <c r="L67" i="92"/>
  <c r="L66" i="92"/>
  <c r="L68" i="92"/>
  <c r="L62" i="92"/>
  <c r="L65" i="92"/>
  <c r="L61" i="92"/>
  <c r="L63" i="92"/>
  <c r="L59" i="92"/>
  <c r="V64" i="92"/>
  <c r="V67" i="92"/>
  <c r="V65" i="92"/>
  <c r="V63" i="92"/>
  <c r="V61" i="92"/>
  <c r="V62" i="92"/>
  <c r="V68" i="92"/>
  <c r="V59" i="92"/>
  <c r="V66" i="92"/>
  <c r="H64" i="92"/>
  <c r="H61" i="92"/>
  <c r="H59" i="92"/>
  <c r="H62" i="92"/>
  <c r="H68" i="92"/>
  <c r="H67" i="92"/>
  <c r="H66" i="92"/>
  <c r="H65" i="92"/>
  <c r="H63" i="92"/>
  <c r="M61" i="92"/>
  <c r="M62" i="92"/>
  <c r="M63" i="92"/>
  <c r="M64" i="92"/>
  <c r="M68" i="92"/>
  <c r="M67" i="92"/>
  <c r="M65" i="92"/>
  <c r="M66" i="92"/>
  <c r="M59" i="92"/>
  <c r="Q59" i="92"/>
  <c r="Q68" i="92"/>
  <c r="Q61" i="92"/>
  <c r="Q67" i="92"/>
  <c r="Q63" i="92"/>
  <c r="Q66" i="92"/>
  <c r="Q64" i="92"/>
  <c r="Q65" i="92"/>
  <c r="Q62" i="92"/>
  <c r="G61" i="92"/>
  <c r="G68" i="92"/>
  <c r="G59" i="92"/>
  <c r="G63" i="92"/>
  <c r="G66" i="92"/>
  <c r="G67" i="92"/>
  <c r="G64" i="92"/>
  <c r="G65" i="92"/>
  <c r="G62" i="92"/>
  <c r="I68" i="92"/>
  <c r="I59" i="92"/>
  <c r="I66" i="92"/>
  <c r="I61" i="92"/>
  <c r="I67" i="92"/>
  <c r="I62" i="92"/>
  <c r="I65" i="92"/>
  <c r="I63" i="92"/>
  <c r="I64" i="92"/>
  <c r="AC68" i="92"/>
  <c r="AC59" i="92"/>
  <c r="AC63" i="92"/>
  <c r="AC64" i="92"/>
  <c r="AC62" i="92"/>
  <c r="AC67" i="92"/>
  <c r="AC65" i="92"/>
  <c r="AC66" i="92"/>
  <c r="AC61" i="92"/>
  <c r="E62" i="92"/>
  <c r="E59" i="92"/>
  <c r="E65" i="92"/>
  <c r="E66" i="92"/>
  <c r="E67" i="92"/>
  <c r="E64" i="92"/>
  <c r="E68" i="92"/>
  <c r="E63" i="92"/>
  <c r="E61" i="92"/>
  <c r="J66" i="92"/>
  <c r="J68" i="92"/>
  <c r="J62" i="92"/>
  <c r="J61" i="92"/>
  <c r="J67" i="92"/>
  <c r="J59" i="92"/>
  <c r="J65" i="92"/>
  <c r="J64" i="92"/>
  <c r="J63" i="92"/>
  <c r="AA65" i="92"/>
  <c r="AA63" i="92"/>
  <c r="AA68" i="92"/>
  <c r="AA59" i="92"/>
  <c r="AA66" i="92"/>
  <c r="AA64" i="92"/>
  <c r="AA61" i="92"/>
  <c r="AA67" i="92"/>
  <c r="AA62" i="92"/>
  <c r="AB68" i="92"/>
  <c r="AB67" i="92"/>
  <c r="AB65" i="92"/>
  <c r="AB66" i="92"/>
  <c r="AB63" i="92"/>
  <c r="AB59" i="92"/>
  <c r="AB62" i="92"/>
  <c r="AB64" i="92"/>
  <c r="AB61" i="92"/>
  <c r="N65" i="92"/>
  <c r="N62" i="92"/>
  <c r="N63" i="92"/>
  <c r="N68" i="92"/>
  <c r="N59" i="92"/>
  <c r="N66" i="92"/>
  <c r="N64" i="92"/>
  <c r="N61" i="92"/>
  <c r="N67" i="92"/>
  <c r="O67" i="92"/>
  <c r="O68" i="92"/>
  <c r="O65" i="92"/>
  <c r="O66" i="92"/>
  <c r="O63" i="92"/>
  <c r="O59" i="92"/>
  <c r="O61" i="92"/>
  <c r="O64" i="92"/>
  <c r="O62" i="92"/>
  <c r="X68" i="92"/>
  <c r="X59" i="92"/>
  <c r="X62" i="92"/>
  <c r="X67" i="92"/>
  <c r="X64" i="92"/>
  <c r="X65" i="92"/>
  <c r="X66" i="92"/>
  <c r="X61" i="92"/>
  <c r="X63" i="92"/>
  <c r="P67" i="92"/>
  <c r="P63" i="92"/>
  <c r="P68" i="92"/>
  <c r="P59" i="92"/>
  <c r="P66" i="92"/>
  <c r="P61" i="92"/>
  <c r="P65" i="92"/>
  <c r="P64" i="92"/>
  <c r="P62" i="92"/>
  <c r="Z34" i="92"/>
  <c r="Z30" i="92"/>
  <c r="J30" i="92"/>
  <c r="J34" i="92"/>
  <c r="R30" i="92"/>
  <c r="R34" i="92"/>
  <c r="I34" i="92"/>
  <c r="I30" i="92"/>
  <c r="H34" i="92"/>
  <c r="H30" i="92"/>
  <c r="F34" i="92"/>
  <c r="F30" i="92"/>
  <c r="S30" i="92"/>
  <c r="S34" i="92"/>
  <c r="G34" i="92"/>
  <c r="G30" i="92"/>
  <c r="U34" i="92"/>
  <c r="U30" i="92"/>
  <c r="P30" i="92"/>
  <c r="P34" i="92"/>
  <c r="K30" i="92"/>
  <c r="K34" i="92"/>
  <c r="O30" i="92"/>
  <c r="O34" i="92"/>
  <c r="N30" i="92"/>
  <c r="N34" i="92"/>
  <c r="X34" i="92"/>
  <c r="X30" i="92"/>
  <c r="V34" i="92"/>
  <c r="V30" i="92"/>
  <c r="Q30" i="92"/>
  <c r="Q34" i="92"/>
  <c r="E30" i="92"/>
  <c r="E34" i="92"/>
  <c r="AC30" i="92"/>
  <c r="AC34" i="92"/>
  <c r="M30" i="92"/>
  <c r="M34" i="92"/>
  <c r="AB30" i="92"/>
  <c r="AB34" i="92"/>
  <c r="Y30" i="92"/>
  <c r="Y34" i="92"/>
  <c r="W34" i="92"/>
  <c r="W30" i="92"/>
  <c r="T30" i="92"/>
  <c r="T34" i="92"/>
  <c r="L30" i="92"/>
  <c r="L34" i="92"/>
  <c r="AA30" i="92"/>
  <c r="AA34" i="92"/>
  <c r="F17" i="89"/>
  <c r="F18" i="89"/>
  <c r="F19" i="89"/>
  <c r="L31" i="89" s="1"/>
  <c r="F20" i="89"/>
  <c r="F21" i="89"/>
  <c r="F22" i="89"/>
  <c r="F23" i="89"/>
  <c r="F24" i="89"/>
  <c r="F25" i="89"/>
  <c r="F26" i="89"/>
  <c r="F8" i="89"/>
  <c r="F9" i="89"/>
  <c r="F10" i="89"/>
  <c r="F11" i="89"/>
  <c r="F12" i="89"/>
  <c r="F13" i="89"/>
  <c r="F14" i="89"/>
  <c r="F15" i="89"/>
  <c r="F16" i="89"/>
  <c r="F7" i="89"/>
  <c r="J20" i="65"/>
  <c r="AD15" i="92" l="1"/>
  <c r="AD11" i="92"/>
  <c r="AD10" i="92"/>
  <c r="AD12" i="92"/>
  <c r="AD14" i="92"/>
  <c r="AD13" i="92"/>
  <c r="AD8" i="92"/>
  <c r="AD9" i="92"/>
  <c r="AD7" i="92"/>
  <c r="AD16" i="92"/>
  <c r="AC6" i="90"/>
  <c r="AB6" i="90"/>
  <c r="AA6" i="90"/>
  <c r="Z6" i="90"/>
  <c r="Y6" i="90"/>
  <c r="X6" i="90"/>
  <c r="W6" i="90"/>
  <c r="V6" i="90"/>
  <c r="U6" i="90"/>
  <c r="T6" i="90"/>
  <c r="S6" i="90"/>
  <c r="R6" i="90"/>
  <c r="Q6" i="90"/>
  <c r="P6" i="90"/>
  <c r="O6" i="90"/>
  <c r="N6" i="90"/>
  <c r="M6" i="90"/>
  <c r="L6" i="90"/>
  <c r="K6" i="90"/>
  <c r="J6" i="90"/>
  <c r="I6" i="90"/>
  <c r="H6" i="90"/>
  <c r="G6" i="90"/>
  <c r="F6" i="90"/>
  <c r="E6" i="90"/>
  <c r="C60" i="92" l="1"/>
  <c r="C46" i="92"/>
  <c r="C20" i="92"/>
  <c r="C43" i="90"/>
  <c r="AD30" i="92"/>
  <c r="BI7" i="89"/>
  <c r="BJ7" i="89"/>
  <c r="BK7" i="89"/>
  <c r="BL7" i="89"/>
  <c r="BM7" i="89"/>
  <c r="BN7" i="89"/>
  <c r="BI8" i="89"/>
  <c r="BJ8" i="89"/>
  <c r="BK8" i="89"/>
  <c r="BL8" i="89"/>
  <c r="BM8" i="89"/>
  <c r="BN8" i="89"/>
  <c r="BI9" i="89"/>
  <c r="BJ9" i="89"/>
  <c r="BK9" i="89"/>
  <c r="BL9" i="89"/>
  <c r="BM9" i="89"/>
  <c r="BN9" i="89"/>
  <c r="BI10" i="89"/>
  <c r="BJ10" i="89"/>
  <c r="BK10" i="89"/>
  <c r="BL10" i="89"/>
  <c r="BM10" i="89"/>
  <c r="BN10" i="89"/>
  <c r="BI11" i="89"/>
  <c r="BJ11" i="89"/>
  <c r="BK11" i="89"/>
  <c r="BL11" i="89"/>
  <c r="BM11" i="89"/>
  <c r="BN11" i="89"/>
  <c r="BI12" i="89"/>
  <c r="BJ12" i="89"/>
  <c r="BK12" i="89"/>
  <c r="BL12" i="89"/>
  <c r="BM12" i="89"/>
  <c r="BN12" i="89"/>
  <c r="BI13" i="89"/>
  <c r="BJ13" i="89"/>
  <c r="BK13" i="89"/>
  <c r="BL13" i="89"/>
  <c r="BM13" i="89"/>
  <c r="BN13" i="89"/>
  <c r="BI14" i="89"/>
  <c r="BJ14" i="89"/>
  <c r="BK14" i="89"/>
  <c r="BL14" i="89"/>
  <c r="BM14" i="89"/>
  <c r="BN14" i="89"/>
  <c r="BI15" i="89"/>
  <c r="BJ15" i="89"/>
  <c r="BK15" i="89"/>
  <c r="BL15" i="89"/>
  <c r="BM15" i="89"/>
  <c r="BN15" i="89"/>
  <c r="BI16" i="89"/>
  <c r="BJ16" i="89"/>
  <c r="BK16" i="89"/>
  <c r="BL16" i="89"/>
  <c r="BM16" i="89"/>
  <c r="BN16" i="89"/>
  <c r="BI17" i="89"/>
  <c r="BJ17" i="89"/>
  <c r="BK17" i="89"/>
  <c r="BL17" i="89"/>
  <c r="BM17" i="89"/>
  <c r="BN17" i="89"/>
  <c r="BI18" i="89"/>
  <c r="BJ18" i="89"/>
  <c r="BK18" i="89"/>
  <c r="BL18" i="89"/>
  <c r="BM18" i="89"/>
  <c r="BN18" i="89"/>
  <c r="BI19" i="89"/>
  <c r="BJ19" i="89"/>
  <c r="BK19" i="89"/>
  <c r="BL19" i="89"/>
  <c r="BM19" i="89"/>
  <c r="BN19" i="89"/>
  <c r="BI20" i="89"/>
  <c r="BJ20" i="89"/>
  <c r="BK20" i="89"/>
  <c r="BL20" i="89"/>
  <c r="BM20" i="89"/>
  <c r="BN20" i="89"/>
  <c r="BI21" i="89"/>
  <c r="BJ21" i="89"/>
  <c r="BK21" i="89"/>
  <c r="BL21" i="89"/>
  <c r="BM21" i="89"/>
  <c r="BN21" i="89"/>
  <c r="BI22" i="89"/>
  <c r="BJ22" i="89"/>
  <c r="BK22" i="89"/>
  <c r="BL22" i="89"/>
  <c r="BM22" i="89"/>
  <c r="BN22" i="89"/>
  <c r="BI23" i="89"/>
  <c r="BJ23" i="89"/>
  <c r="BK23" i="89"/>
  <c r="BL23" i="89"/>
  <c r="BM23" i="89"/>
  <c r="BN23" i="89"/>
  <c r="BI24" i="89"/>
  <c r="BJ24" i="89"/>
  <c r="BK24" i="89"/>
  <c r="BL24" i="89"/>
  <c r="BM24" i="89"/>
  <c r="BN24" i="89"/>
  <c r="BI25" i="89"/>
  <c r="BJ25" i="89"/>
  <c r="BK25" i="89"/>
  <c r="BL25" i="89"/>
  <c r="BM25" i="89"/>
  <c r="BN25" i="89"/>
  <c r="BI26" i="89"/>
  <c r="BJ26" i="89"/>
  <c r="BK26" i="89"/>
  <c r="BL26" i="89"/>
  <c r="BM26" i="89"/>
  <c r="BN26" i="89"/>
  <c r="AX7" i="89"/>
  <c r="AY7" i="89"/>
  <c r="AZ7" i="89"/>
  <c r="BA7" i="89"/>
  <c r="BB7" i="89"/>
  <c r="BC7" i="89"/>
  <c r="BD7" i="89"/>
  <c r="BE7" i="89"/>
  <c r="BF7" i="89"/>
  <c r="BG7" i="89"/>
  <c r="BH7" i="89"/>
  <c r="AX8" i="89"/>
  <c r="AY8" i="89"/>
  <c r="AZ8" i="89"/>
  <c r="BA8" i="89"/>
  <c r="BB8" i="89"/>
  <c r="BC8" i="89"/>
  <c r="BD8" i="89"/>
  <c r="BE8" i="89"/>
  <c r="BF8" i="89"/>
  <c r="BG8" i="89"/>
  <c r="BH8" i="89"/>
  <c r="AX9" i="89"/>
  <c r="AY9" i="89"/>
  <c r="AZ9" i="89"/>
  <c r="BA9" i="89"/>
  <c r="BB9" i="89"/>
  <c r="BC9" i="89"/>
  <c r="BD9" i="89"/>
  <c r="BE9" i="89"/>
  <c r="BF9" i="89"/>
  <c r="BG9" i="89"/>
  <c r="BH9" i="89"/>
  <c r="AX10" i="89"/>
  <c r="AY10" i="89"/>
  <c r="AZ10" i="89"/>
  <c r="BA10" i="89"/>
  <c r="BB10" i="89"/>
  <c r="BC10" i="89"/>
  <c r="BD10" i="89"/>
  <c r="BE10" i="89"/>
  <c r="BF10" i="89"/>
  <c r="BG10" i="89"/>
  <c r="BH10" i="89"/>
  <c r="AX11" i="89"/>
  <c r="AY11" i="89"/>
  <c r="AZ11" i="89"/>
  <c r="BA11" i="89"/>
  <c r="BB11" i="89"/>
  <c r="BC11" i="89"/>
  <c r="BD11" i="89"/>
  <c r="BE11" i="89"/>
  <c r="BF11" i="89"/>
  <c r="BG11" i="89"/>
  <c r="BH11" i="89"/>
  <c r="AX12" i="89"/>
  <c r="AY12" i="89"/>
  <c r="AZ12" i="89"/>
  <c r="BA12" i="89"/>
  <c r="BB12" i="89"/>
  <c r="BC12" i="89"/>
  <c r="BD12" i="89"/>
  <c r="BE12" i="89"/>
  <c r="BF12" i="89"/>
  <c r="BG12" i="89"/>
  <c r="BH12" i="89"/>
  <c r="AX13" i="89"/>
  <c r="AY13" i="89"/>
  <c r="AZ13" i="89"/>
  <c r="BA13" i="89"/>
  <c r="BB13" i="89"/>
  <c r="BC13" i="89"/>
  <c r="BD13" i="89"/>
  <c r="BE13" i="89"/>
  <c r="BF13" i="89"/>
  <c r="BG13" i="89"/>
  <c r="BH13" i="89"/>
  <c r="AX14" i="89"/>
  <c r="AY14" i="89"/>
  <c r="AZ14" i="89"/>
  <c r="BA14" i="89"/>
  <c r="BB14" i="89"/>
  <c r="BC14" i="89"/>
  <c r="BD14" i="89"/>
  <c r="BE14" i="89"/>
  <c r="BF14" i="89"/>
  <c r="BG14" i="89"/>
  <c r="BH14" i="89"/>
  <c r="AX15" i="89"/>
  <c r="AY15" i="89"/>
  <c r="AZ15" i="89"/>
  <c r="BA15" i="89"/>
  <c r="BB15" i="89"/>
  <c r="BC15" i="89"/>
  <c r="BD15" i="89"/>
  <c r="BE15" i="89"/>
  <c r="BF15" i="89"/>
  <c r="BG15" i="89"/>
  <c r="BH15" i="89"/>
  <c r="AX16" i="89"/>
  <c r="AY16" i="89"/>
  <c r="AZ16" i="89"/>
  <c r="BA16" i="89"/>
  <c r="BB16" i="89"/>
  <c r="BC16" i="89"/>
  <c r="BD16" i="89"/>
  <c r="BE16" i="89"/>
  <c r="BF16" i="89"/>
  <c r="BG16" i="89"/>
  <c r="BH16" i="89"/>
  <c r="AX17" i="89"/>
  <c r="AY17" i="89"/>
  <c r="AZ17" i="89"/>
  <c r="BA17" i="89"/>
  <c r="BB17" i="89"/>
  <c r="BC17" i="89"/>
  <c r="BD17" i="89"/>
  <c r="BE17" i="89"/>
  <c r="BF17" i="89"/>
  <c r="BG17" i="89"/>
  <c r="BH17" i="89"/>
  <c r="AX18" i="89"/>
  <c r="AY18" i="89"/>
  <c r="AZ18" i="89"/>
  <c r="BA18" i="89"/>
  <c r="BB18" i="89"/>
  <c r="BC18" i="89"/>
  <c r="BD18" i="89"/>
  <c r="BE18" i="89"/>
  <c r="BF18" i="89"/>
  <c r="BG18" i="89"/>
  <c r="BH18" i="89"/>
  <c r="AX19" i="89"/>
  <c r="AY19" i="89"/>
  <c r="AZ19" i="89"/>
  <c r="BA19" i="89"/>
  <c r="BB19" i="89"/>
  <c r="BC19" i="89"/>
  <c r="BD19" i="89"/>
  <c r="BE19" i="89"/>
  <c r="BF19" i="89"/>
  <c r="BG19" i="89"/>
  <c r="BH19" i="89"/>
  <c r="AX20" i="89"/>
  <c r="AY20" i="89"/>
  <c r="AZ20" i="89"/>
  <c r="BA20" i="89"/>
  <c r="BB20" i="89"/>
  <c r="BC20" i="89"/>
  <c r="BD20" i="89"/>
  <c r="BE20" i="89"/>
  <c r="BF20" i="89"/>
  <c r="BG20" i="89"/>
  <c r="BH20" i="89"/>
  <c r="AX21" i="89"/>
  <c r="AY21" i="89"/>
  <c r="AZ21" i="89"/>
  <c r="BA21" i="89"/>
  <c r="BB21" i="89"/>
  <c r="BC21" i="89"/>
  <c r="BD21" i="89"/>
  <c r="BE21" i="89"/>
  <c r="BF21" i="89"/>
  <c r="BG21" i="89"/>
  <c r="BH21" i="89"/>
  <c r="AX22" i="89"/>
  <c r="AY22" i="89"/>
  <c r="AZ22" i="89"/>
  <c r="BA22" i="89"/>
  <c r="BB22" i="89"/>
  <c r="BC22" i="89"/>
  <c r="BD22" i="89"/>
  <c r="BE22" i="89"/>
  <c r="BF22" i="89"/>
  <c r="BG22" i="89"/>
  <c r="BH22" i="89"/>
  <c r="AX23" i="89"/>
  <c r="AY23" i="89"/>
  <c r="AZ23" i="89"/>
  <c r="BA23" i="89"/>
  <c r="BB23" i="89"/>
  <c r="BC23" i="89"/>
  <c r="BD23" i="89"/>
  <c r="BE23" i="89"/>
  <c r="BF23" i="89"/>
  <c r="BG23" i="89"/>
  <c r="BH23" i="89"/>
  <c r="AX24" i="89"/>
  <c r="AY24" i="89"/>
  <c r="AZ24" i="89"/>
  <c r="BA24" i="89"/>
  <c r="BB24" i="89"/>
  <c r="BC24" i="89"/>
  <c r="BD24" i="89"/>
  <c r="BE24" i="89"/>
  <c r="BF24" i="89"/>
  <c r="BG24" i="89"/>
  <c r="BH24" i="89"/>
  <c r="AX25" i="89"/>
  <c r="AY25" i="89"/>
  <c r="AZ25" i="89"/>
  <c r="BA25" i="89"/>
  <c r="BB25" i="89"/>
  <c r="BC25" i="89"/>
  <c r="BD25" i="89"/>
  <c r="BE25" i="89"/>
  <c r="BF25" i="89"/>
  <c r="BG25" i="89"/>
  <c r="BH25" i="89"/>
  <c r="AX26" i="89"/>
  <c r="AY26" i="89"/>
  <c r="AZ26" i="89"/>
  <c r="BA26" i="89"/>
  <c r="BB26" i="89"/>
  <c r="BC26" i="89"/>
  <c r="BD26" i="89"/>
  <c r="BE26" i="89"/>
  <c r="BF26" i="89"/>
  <c r="BG26" i="89"/>
  <c r="BH26" i="89"/>
  <c r="AQ7" i="89"/>
  <c r="AR7" i="89"/>
  <c r="AS7" i="89"/>
  <c r="AT7" i="89"/>
  <c r="AU7" i="89"/>
  <c r="AV7" i="89"/>
  <c r="AW7" i="89"/>
  <c r="AQ8" i="89"/>
  <c r="AR8" i="89"/>
  <c r="AS8" i="89"/>
  <c r="AT8" i="89"/>
  <c r="AU8" i="89"/>
  <c r="AV8" i="89"/>
  <c r="AW8" i="89"/>
  <c r="AQ9" i="89"/>
  <c r="AR9" i="89"/>
  <c r="AS9" i="89"/>
  <c r="AT9" i="89"/>
  <c r="AU9" i="89"/>
  <c r="AV9" i="89"/>
  <c r="AW9" i="89"/>
  <c r="AQ10" i="89"/>
  <c r="AR10" i="89"/>
  <c r="AS10" i="89"/>
  <c r="AT10" i="89"/>
  <c r="AU10" i="89"/>
  <c r="AV10" i="89"/>
  <c r="AW10" i="89"/>
  <c r="AQ11" i="89"/>
  <c r="AR11" i="89"/>
  <c r="AS11" i="89"/>
  <c r="AT11" i="89"/>
  <c r="AU11" i="89"/>
  <c r="AV11" i="89"/>
  <c r="AW11" i="89"/>
  <c r="AQ12" i="89"/>
  <c r="AR12" i="89"/>
  <c r="AS12" i="89"/>
  <c r="AT12" i="89"/>
  <c r="AU12" i="89"/>
  <c r="AV12" i="89"/>
  <c r="AW12" i="89"/>
  <c r="AQ13" i="89"/>
  <c r="AR13" i="89"/>
  <c r="AS13" i="89"/>
  <c r="AT13" i="89"/>
  <c r="AU13" i="89"/>
  <c r="AV13" i="89"/>
  <c r="AW13" i="89"/>
  <c r="AQ14" i="89"/>
  <c r="AR14" i="89"/>
  <c r="AS14" i="89"/>
  <c r="AT14" i="89"/>
  <c r="AU14" i="89"/>
  <c r="AV14" i="89"/>
  <c r="AW14" i="89"/>
  <c r="AQ15" i="89"/>
  <c r="AR15" i="89"/>
  <c r="AS15" i="89"/>
  <c r="AT15" i="89"/>
  <c r="AU15" i="89"/>
  <c r="AV15" i="89"/>
  <c r="AW15" i="89"/>
  <c r="AQ16" i="89"/>
  <c r="AR16" i="89"/>
  <c r="AS16" i="89"/>
  <c r="AT16" i="89"/>
  <c r="AU16" i="89"/>
  <c r="AV16" i="89"/>
  <c r="AW16" i="89"/>
  <c r="AQ17" i="89"/>
  <c r="AR17" i="89"/>
  <c r="AS17" i="89"/>
  <c r="AT17" i="89"/>
  <c r="AU17" i="89"/>
  <c r="AV17" i="89"/>
  <c r="AW17" i="89"/>
  <c r="AQ18" i="89"/>
  <c r="AR18" i="89"/>
  <c r="AS18" i="89"/>
  <c r="AT18" i="89"/>
  <c r="AU18" i="89"/>
  <c r="AV18" i="89"/>
  <c r="AW18" i="89"/>
  <c r="AQ19" i="89"/>
  <c r="AR19" i="89"/>
  <c r="AS19" i="89"/>
  <c r="AT19" i="89"/>
  <c r="AU19" i="89"/>
  <c r="AV19" i="89"/>
  <c r="AW19" i="89"/>
  <c r="AQ20" i="89"/>
  <c r="AR20" i="89"/>
  <c r="AS20" i="89"/>
  <c r="AT20" i="89"/>
  <c r="AU20" i="89"/>
  <c r="AV20" i="89"/>
  <c r="AW20" i="89"/>
  <c r="AQ21" i="89"/>
  <c r="AR21" i="89"/>
  <c r="AS21" i="89"/>
  <c r="AT21" i="89"/>
  <c r="AU21" i="89"/>
  <c r="AV21" i="89"/>
  <c r="AW21" i="89"/>
  <c r="AQ22" i="89"/>
  <c r="AR22" i="89"/>
  <c r="AS22" i="89"/>
  <c r="AT22" i="89"/>
  <c r="AU22" i="89"/>
  <c r="AV22" i="89"/>
  <c r="AW22" i="89"/>
  <c r="AQ23" i="89"/>
  <c r="AR23" i="89"/>
  <c r="AS23" i="89"/>
  <c r="AT23" i="89"/>
  <c r="AU23" i="89"/>
  <c r="AV23" i="89"/>
  <c r="AW23" i="89"/>
  <c r="AQ24" i="89"/>
  <c r="AR24" i="89"/>
  <c r="AS24" i="89"/>
  <c r="AT24" i="89"/>
  <c r="AU24" i="89"/>
  <c r="AV24" i="89"/>
  <c r="AW24" i="89"/>
  <c r="AQ25" i="89"/>
  <c r="AR25" i="89"/>
  <c r="AS25" i="89"/>
  <c r="AT25" i="89"/>
  <c r="AU25" i="89"/>
  <c r="AV25" i="89"/>
  <c r="AW25" i="89"/>
  <c r="AQ26" i="89"/>
  <c r="AR26" i="89"/>
  <c r="AS26" i="89"/>
  <c r="AT26" i="89"/>
  <c r="AU26" i="89"/>
  <c r="AV26" i="89"/>
  <c r="AW26" i="89"/>
  <c r="AP8" i="89"/>
  <c r="AP9" i="89"/>
  <c r="AP10" i="89"/>
  <c r="AP11" i="89"/>
  <c r="AP12" i="89"/>
  <c r="AP13" i="89"/>
  <c r="AP14" i="89"/>
  <c r="AP15" i="89"/>
  <c r="AP16" i="89"/>
  <c r="AP17" i="89"/>
  <c r="AP18" i="89"/>
  <c r="AP19" i="89"/>
  <c r="AP20" i="89"/>
  <c r="AP21" i="89"/>
  <c r="AP22" i="89"/>
  <c r="AP23" i="89"/>
  <c r="AP24" i="89"/>
  <c r="AP25" i="89"/>
  <c r="AP26" i="89"/>
  <c r="AP7" i="89"/>
  <c r="BN3" i="89"/>
  <c r="BM3" i="89"/>
  <c r="BL3" i="89"/>
  <c r="BK3" i="89"/>
  <c r="BJ3" i="89"/>
  <c r="BI3" i="89"/>
  <c r="BH3" i="89"/>
  <c r="BG3" i="89"/>
  <c r="BF3" i="89"/>
  <c r="BE3" i="89"/>
  <c r="BD3" i="89"/>
  <c r="BC3" i="89"/>
  <c r="BB3" i="89"/>
  <c r="BA3" i="89"/>
  <c r="AZ3" i="89"/>
  <c r="AY3" i="89"/>
  <c r="AX3" i="89"/>
  <c r="AW3" i="89"/>
  <c r="AV3" i="89"/>
  <c r="AU3" i="89"/>
  <c r="AT3" i="89"/>
  <c r="AS3" i="89"/>
  <c r="AR3" i="89"/>
  <c r="AQ3" i="89"/>
  <c r="AP3" i="89"/>
  <c r="E26" i="89"/>
  <c r="J26" i="89" s="1"/>
  <c r="D26" i="89"/>
  <c r="C26" i="89"/>
  <c r="E25" i="89"/>
  <c r="J25" i="89" s="1"/>
  <c r="D25" i="89"/>
  <c r="C25" i="89"/>
  <c r="E24" i="89"/>
  <c r="J24" i="89" s="1"/>
  <c r="D24" i="89"/>
  <c r="C24" i="89"/>
  <c r="E23" i="89"/>
  <c r="J23" i="89" s="1"/>
  <c r="D23" i="89"/>
  <c r="C23" i="89"/>
  <c r="E22" i="89"/>
  <c r="J22" i="89" s="1"/>
  <c r="D22" i="89"/>
  <c r="C22" i="89"/>
  <c r="E21" i="89"/>
  <c r="J21" i="89" s="1"/>
  <c r="D21" i="89"/>
  <c r="C21" i="89"/>
  <c r="E20" i="89"/>
  <c r="J20" i="89" s="1"/>
  <c r="D20" i="89"/>
  <c r="C20" i="89"/>
  <c r="E19" i="89"/>
  <c r="J19" i="89" s="1"/>
  <c r="D19" i="89"/>
  <c r="C19" i="89"/>
  <c r="E18" i="89"/>
  <c r="J18" i="89" s="1"/>
  <c r="D18" i="89"/>
  <c r="C18" i="89"/>
  <c r="E17" i="89"/>
  <c r="J17" i="89" s="1"/>
  <c r="D17" i="89"/>
  <c r="C17" i="89"/>
  <c r="E16" i="89"/>
  <c r="J16" i="89" s="1"/>
  <c r="D16" i="89"/>
  <c r="C16" i="89"/>
  <c r="E15" i="89"/>
  <c r="J15" i="89" s="1"/>
  <c r="D15" i="89"/>
  <c r="C15" i="89"/>
  <c r="E14" i="89"/>
  <c r="J14" i="89" s="1"/>
  <c r="D14" i="89"/>
  <c r="C14" i="89"/>
  <c r="E13" i="89"/>
  <c r="J13" i="89" s="1"/>
  <c r="D13" i="89"/>
  <c r="C13" i="89"/>
  <c r="E12" i="89"/>
  <c r="J12" i="89" s="1"/>
  <c r="D12" i="89"/>
  <c r="C12" i="89"/>
  <c r="E11" i="89"/>
  <c r="J11" i="89" s="1"/>
  <c r="E10" i="89"/>
  <c r="J10" i="89" s="1"/>
  <c r="E9" i="89"/>
  <c r="J9" i="89" s="1"/>
  <c r="E8" i="89"/>
  <c r="J8" i="89" s="1"/>
  <c r="D8" i="89"/>
  <c r="C8" i="89"/>
  <c r="E7" i="89"/>
  <c r="J7" i="89" s="1"/>
  <c r="AL3" i="89"/>
  <c r="AK3" i="89"/>
  <c r="AJ3" i="89"/>
  <c r="AI3" i="89"/>
  <c r="AH3" i="89"/>
  <c r="AG3" i="89"/>
  <c r="AF3" i="89"/>
  <c r="AE3" i="89"/>
  <c r="AD3" i="89"/>
  <c r="AC3" i="89"/>
  <c r="AB3" i="89"/>
  <c r="AA3" i="89"/>
  <c r="Z3" i="89"/>
  <c r="Y3" i="89"/>
  <c r="X3" i="89"/>
  <c r="W3" i="89"/>
  <c r="V3" i="89"/>
  <c r="U3" i="89"/>
  <c r="T3" i="89"/>
  <c r="S3" i="89"/>
  <c r="R3" i="89"/>
  <c r="Q3" i="89"/>
  <c r="P3" i="89"/>
  <c r="O3" i="89"/>
  <c r="U60" i="92" l="1"/>
  <c r="U69" i="92" s="1"/>
  <c r="U36" i="92" s="1"/>
  <c r="P60" i="92"/>
  <c r="P69" i="92" s="1"/>
  <c r="P36" i="92" s="1"/>
  <c r="E60" i="92"/>
  <c r="E69" i="92" s="1"/>
  <c r="E36" i="92" s="1"/>
  <c r="H60" i="92"/>
  <c r="H69" i="92" s="1"/>
  <c r="H36" i="92" s="1"/>
  <c r="Y60" i="92"/>
  <c r="Y69" i="92" s="1"/>
  <c r="Y36" i="92" s="1"/>
  <c r="AC60" i="92"/>
  <c r="AC69" i="92" s="1"/>
  <c r="AC36" i="92" s="1"/>
  <c r="AA60" i="92"/>
  <c r="AA69" i="92" s="1"/>
  <c r="AA36" i="92" s="1"/>
  <c r="N60" i="92"/>
  <c r="N69" i="92" s="1"/>
  <c r="N36" i="92" s="1"/>
  <c r="I60" i="92"/>
  <c r="I69" i="92" s="1"/>
  <c r="I36" i="92" s="1"/>
  <c r="T60" i="92"/>
  <c r="T69" i="92" s="1"/>
  <c r="T36" i="92" s="1"/>
  <c r="L60" i="92"/>
  <c r="L69" i="92" s="1"/>
  <c r="L36" i="92" s="1"/>
  <c r="K60" i="92"/>
  <c r="K69" i="92" s="1"/>
  <c r="K36" i="92" s="1"/>
  <c r="Q60" i="92"/>
  <c r="Q69" i="92" s="1"/>
  <c r="Q36" i="92" s="1"/>
  <c r="R60" i="92"/>
  <c r="R69" i="92" s="1"/>
  <c r="R36" i="92" s="1"/>
  <c r="V60" i="92"/>
  <c r="V69" i="92" s="1"/>
  <c r="V36" i="92" s="1"/>
  <c r="S60" i="92"/>
  <c r="S69" i="92" s="1"/>
  <c r="S36" i="92" s="1"/>
  <c r="G60" i="92"/>
  <c r="G69" i="92" s="1"/>
  <c r="G36" i="92" s="1"/>
  <c r="X60" i="92"/>
  <c r="X69" i="92" s="1"/>
  <c r="X36" i="92" s="1"/>
  <c r="M60" i="92"/>
  <c r="M69" i="92" s="1"/>
  <c r="M36" i="92" s="1"/>
  <c r="W60" i="92"/>
  <c r="W69" i="92" s="1"/>
  <c r="W36" i="92" s="1"/>
  <c r="J60" i="92"/>
  <c r="J69" i="92" s="1"/>
  <c r="J36" i="92" s="1"/>
  <c r="F60" i="92"/>
  <c r="F69" i="92" s="1"/>
  <c r="F36" i="92" s="1"/>
  <c r="AB60" i="92"/>
  <c r="AB69" i="92" s="1"/>
  <c r="AB36" i="92" s="1"/>
  <c r="Z60" i="92"/>
  <c r="Z69" i="92" s="1"/>
  <c r="Z36" i="92" s="1"/>
  <c r="O60" i="92"/>
  <c r="O69" i="92" s="1"/>
  <c r="O36" i="92" s="1"/>
  <c r="AL25" i="89"/>
  <c r="AL19" i="89"/>
  <c r="AL23" i="89"/>
  <c r="AL26" i="89"/>
  <c r="AL22" i="89"/>
  <c r="AL24" i="89"/>
  <c r="AL20" i="89"/>
  <c r="BO26" i="89"/>
  <c r="BO8" i="89"/>
  <c r="BO23" i="89"/>
  <c r="BO13" i="89"/>
  <c r="BO10" i="89"/>
  <c r="BO7" i="89"/>
  <c r="BO11" i="89"/>
  <c r="BO14" i="89"/>
  <c r="BO9" i="89"/>
  <c r="BO12" i="89"/>
  <c r="BO24" i="89"/>
  <c r="BO15" i="89"/>
  <c r="BO25" i="89"/>
  <c r="BO18" i="89"/>
  <c r="BO19" i="89"/>
  <c r="BO17" i="89"/>
  <c r="BO16" i="89"/>
  <c r="BO22" i="89"/>
  <c r="BO21" i="89"/>
  <c r="BO20" i="89"/>
  <c r="X22" i="89"/>
  <c r="Z22" i="89"/>
  <c r="AA22" i="89"/>
  <c r="Y22" i="89"/>
  <c r="Z20" i="89"/>
  <c r="W24" i="89"/>
  <c r="Y19" i="89"/>
  <c r="Z26" i="89"/>
  <c r="Y26" i="89"/>
  <c r="X26" i="89"/>
  <c r="Z19" i="89"/>
  <c r="X23" i="89"/>
  <c r="X24" i="89"/>
  <c r="Y24" i="89"/>
  <c r="X19" i="89"/>
  <c r="W23" i="89"/>
  <c r="Z24" i="89"/>
  <c r="AA24" i="89"/>
  <c r="Y23" i="89"/>
  <c r="Z23" i="89"/>
  <c r="W25" i="89"/>
  <c r="X20" i="89"/>
  <c r="Y25" i="89"/>
  <c r="W19" i="89"/>
  <c r="W26" i="89"/>
  <c r="W20" i="89"/>
  <c r="X25" i="89"/>
  <c r="Y20" i="89"/>
  <c r="W22" i="89"/>
  <c r="Z25" i="89"/>
  <c r="AB19" i="89"/>
  <c r="AC25" i="89"/>
  <c r="N19" i="89"/>
  <c r="AD19" i="89"/>
  <c r="N20" i="89"/>
  <c r="AD20" i="89"/>
  <c r="N22" i="89"/>
  <c r="AD22" i="89"/>
  <c r="N23" i="89"/>
  <c r="AD23" i="89"/>
  <c r="N24" i="89"/>
  <c r="AD24" i="89"/>
  <c r="N25" i="89"/>
  <c r="AD25" i="89"/>
  <c r="N26" i="89"/>
  <c r="AD26" i="89"/>
  <c r="AA23" i="89"/>
  <c r="O19" i="89"/>
  <c r="AE19" i="89"/>
  <c r="O20" i="89"/>
  <c r="AE20" i="89"/>
  <c r="O22" i="89"/>
  <c r="AE22" i="89"/>
  <c r="O23" i="89"/>
  <c r="AE23" i="89"/>
  <c r="O24" i="89"/>
  <c r="AE24" i="89"/>
  <c r="O25" i="89"/>
  <c r="AE25" i="89"/>
  <c r="O26" i="89"/>
  <c r="AE26" i="89"/>
  <c r="AA26" i="89"/>
  <c r="AB23" i="89"/>
  <c r="AC22" i="89"/>
  <c r="AC24" i="89"/>
  <c r="AC26" i="89"/>
  <c r="P19" i="89"/>
  <c r="AF19" i="89"/>
  <c r="P20" i="89"/>
  <c r="AF20" i="89"/>
  <c r="P22" i="89"/>
  <c r="AF22" i="89"/>
  <c r="P23" i="89"/>
  <c r="AF23" i="89"/>
  <c r="P24" i="89"/>
  <c r="AF24" i="89"/>
  <c r="P25" i="89"/>
  <c r="AF25" i="89"/>
  <c r="P26" i="89"/>
  <c r="AF26" i="89"/>
  <c r="AB22" i="89"/>
  <c r="AB26" i="89"/>
  <c r="AC23" i="89"/>
  <c r="Q19" i="89"/>
  <c r="AG19" i="89"/>
  <c r="Q20" i="89"/>
  <c r="AG20" i="89"/>
  <c r="Q22" i="89"/>
  <c r="AG22" i="89"/>
  <c r="Q23" i="89"/>
  <c r="AG23" i="89"/>
  <c r="Q24" i="89"/>
  <c r="AG24" i="89"/>
  <c r="Q25" i="89"/>
  <c r="AG25" i="89"/>
  <c r="Q26" i="89"/>
  <c r="AG26" i="89"/>
  <c r="AB25" i="89"/>
  <c r="AH19" i="89"/>
  <c r="R20" i="89"/>
  <c r="AH20" i="89"/>
  <c r="R22" i="89"/>
  <c r="AH22" i="89"/>
  <c r="R23" i="89"/>
  <c r="AH23" i="89"/>
  <c r="R24" i="89"/>
  <c r="AH24" i="89"/>
  <c r="R25" i="89"/>
  <c r="AH25" i="89"/>
  <c r="R26" i="89"/>
  <c r="AH26" i="89"/>
  <c r="AA20" i="89"/>
  <c r="AB20" i="89"/>
  <c r="AB24" i="89"/>
  <c r="AC20" i="89"/>
  <c r="AI19" i="89"/>
  <c r="S20" i="89"/>
  <c r="S22" i="89"/>
  <c r="AI22" i="89"/>
  <c r="S23" i="89"/>
  <c r="S24" i="89"/>
  <c r="AI24" i="89"/>
  <c r="S25" i="89"/>
  <c r="S26" i="89"/>
  <c r="AC19" i="89"/>
  <c r="AI23" i="89"/>
  <c r="AI25" i="89"/>
  <c r="T19" i="89"/>
  <c r="AJ19" i="89"/>
  <c r="T20" i="89"/>
  <c r="AJ20" i="89"/>
  <c r="T22" i="89"/>
  <c r="AJ22" i="89"/>
  <c r="T23" i="89"/>
  <c r="AJ23" i="89"/>
  <c r="T24" i="89"/>
  <c r="AJ24" i="89"/>
  <c r="T25" i="89"/>
  <c r="AJ25" i="89"/>
  <c r="T26" i="89"/>
  <c r="AJ26" i="89"/>
  <c r="R19" i="89"/>
  <c r="S19" i="89"/>
  <c r="U19" i="89"/>
  <c r="AK19" i="89"/>
  <c r="U20" i="89"/>
  <c r="AK20" i="89"/>
  <c r="U22" i="89"/>
  <c r="AK22" i="89"/>
  <c r="U23" i="89"/>
  <c r="AK23" i="89"/>
  <c r="U24" i="89"/>
  <c r="AK24" i="89"/>
  <c r="U25" i="89"/>
  <c r="AK25" i="89"/>
  <c r="U26" i="89"/>
  <c r="AK26" i="89"/>
  <c r="AA19" i="89"/>
  <c r="AA25" i="89"/>
  <c r="AI20" i="89"/>
  <c r="AI26" i="89"/>
  <c r="V19" i="89"/>
  <c r="V20" i="89"/>
  <c r="V22" i="89"/>
  <c r="V23" i="89"/>
  <c r="V24" i="89"/>
  <c r="V25" i="89"/>
  <c r="V26" i="89"/>
  <c r="AD36" i="92" l="1"/>
  <c r="AM26" i="89"/>
  <c r="AM25" i="89"/>
  <c r="AM24" i="89"/>
  <c r="AM23" i="89"/>
  <c r="AM22" i="89"/>
  <c r="AM20" i="89"/>
  <c r="AM19" i="89"/>
  <c r="C31" i="87" l="1"/>
  <c r="C30" i="87"/>
  <c r="C29" i="87"/>
  <c r="C28" i="87"/>
  <c r="C27" i="87"/>
  <c r="C26" i="87"/>
  <c r="C25" i="87"/>
  <c r="AB23" i="87"/>
  <c r="AA23" i="87"/>
  <c r="Z23" i="87"/>
  <c r="Y23" i="87"/>
  <c r="X23" i="87"/>
  <c r="W23" i="87"/>
  <c r="V23" i="87"/>
  <c r="U23" i="87"/>
  <c r="T23" i="87"/>
  <c r="S23" i="87"/>
  <c r="R23" i="87"/>
  <c r="Q23" i="87"/>
  <c r="P23" i="87"/>
  <c r="O23" i="87"/>
  <c r="N23" i="87"/>
  <c r="M23" i="87"/>
  <c r="L23" i="87"/>
  <c r="K23" i="87"/>
  <c r="J23" i="87"/>
  <c r="I23" i="87"/>
  <c r="H23" i="87"/>
  <c r="G23" i="87"/>
  <c r="F23" i="87"/>
  <c r="E23" i="87"/>
  <c r="D23" i="87"/>
  <c r="J103" i="65"/>
  <c r="J104" i="65"/>
  <c r="J105" i="65"/>
  <c r="J106" i="65"/>
  <c r="J107" i="65"/>
  <c r="J108" i="65"/>
  <c r="J109" i="65"/>
  <c r="J110" i="65"/>
  <c r="J111" i="65"/>
  <c r="J112" i="65"/>
  <c r="J113" i="65"/>
  <c r="J114" i="65"/>
  <c r="J115" i="65"/>
  <c r="J116" i="65"/>
  <c r="J117" i="65"/>
  <c r="J118" i="65"/>
  <c r="J119" i="65"/>
  <c r="J120" i="65"/>
  <c r="J121" i="65"/>
  <c r="J122" i="65"/>
  <c r="J123" i="65"/>
  <c r="J124" i="65"/>
  <c r="J125" i="65"/>
  <c r="J126" i="65"/>
  <c r="J127" i="65"/>
  <c r="J128" i="65"/>
  <c r="J129" i="65"/>
  <c r="J130" i="65"/>
  <c r="J58" i="65"/>
  <c r="J59" i="65"/>
  <c r="J60" i="65"/>
  <c r="J61" i="65"/>
  <c r="J62" i="65"/>
  <c r="J63" i="65"/>
  <c r="J64" i="65"/>
  <c r="J65" i="65"/>
  <c r="J66" i="65"/>
  <c r="J67" i="65"/>
  <c r="J68" i="65"/>
  <c r="J69" i="65"/>
  <c r="J70" i="65"/>
  <c r="J71" i="65"/>
  <c r="J72" i="65"/>
  <c r="J73" i="65"/>
  <c r="J74" i="65"/>
  <c r="J75" i="65"/>
  <c r="J76" i="65"/>
  <c r="J77" i="65"/>
  <c r="J78" i="65"/>
  <c r="J79" i="65"/>
  <c r="J80" i="65"/>
  <c r="J81" i="65"/>
  <c r="J82" i="65"/>
  <c r="J83" i="65"/>
  <c r="J84" i="65"/>
  <c r="J85" i="65"/>
  <c r="J86" i="65"/>
  <c r="J87" i="65"/>
  <c r="J88" i="65"/>
  <c r="J89" i="65"/>
  <c r="J90" i="65"/>
  <c r="J91" i="65"/>
  <c r="J92" i="65"/>
  <c r="J93" i="65"/>
  <c r="J94" i="65"/>
  <c r="J95" i="65"/>
  <c r="J96" i="65"/>
  <c r="J97" i="65"/>
  <c r="J98" i="65"/>
  <c r="J99" i="65"/>
  <c r="J100" i="65"/>
  <c r="J101" i="65"/>
  <c r="J102" i="65"/>
  <c r="J27" i="65"/>
  <c r="J28" i="65"/>
  <c r="J29" i="65"/>
  <c r="J30" i="65"/>
  <c r="J31" i="65"/>
  <c r="J32" i="65"/>
  <c r="J33" i="65"/>
  <c r="J34" i="65"/>
  <c r="J35" i="65"/>
  <c r="J36" i="65"/>
  <c r="J37" i="65"/>
  <c r="J38" i="65"/>
  <c r="J39" i="65"/>
  <c r="J40" i="65"/>
  <c r="J41" i="65"/>
  <c r="J42" i="65"/>
  <c r="J43" i="65"/>
  <c r="J44" i="65"/>
  <c r="J45" i="65"/>
  <c r="J46" i="65"/>
  <c r="J47" i="65"/>
  <c r="J48" i="65"/>
  <c r="J50" i="65"/>
  <c r="J51" i="65"/>
  <c r="J52" i="65"/>
  <c r="J53" i="65"/>
  <c r="J54" i="65"/>
  <c r="J55" i="65"/>
  <c r="J56" i="65"/>
  <c r="J57" i="65"/>
  <c r="J11" i="65"/>
  <c r="J12" i="65"/>
  <c r="J13" i="65"/>
  <c r="J14" i="65"/>
  <c r="J15" i="65"/>
  <c r="J16" i="65"/>
  <c r="J17" i="65"/>
  <c r="J18" i="65"/>
  <c r="J19" i="65"/>
  <c r="J21" i="65"/>
  <c r="J22" i="65"/>
  <c r="J23" i="65"/>
  <c r="J24" i="65"/>
  <c r="J25" i="65"/>
  <c r="J26" i="65"/>
  <c r="J10" i="65"/>
  <c r="S6" i="80" l="1"/>
  <c r="S7" i="80"/>
  <c r="S8" i="80"/>
  <c r="S9" i="80"/>
  <c r="S10" i="80"/>
  <c r="S11" i="80"/>
  <c r="S12" i="80"/>
  <c r="S13" i="80"/>
  <c r="S14" i="80"/>
  <c r="S15" i="80"/>
  <c r="S16" i="80"/>
  <c r="S17" i="80"/>
  <c r="S18" i="80"/>
  <c r="S19" i="80"/>
  <c r="S20" i="80"/>
  <c r="S21" i="80"/>
  <c r="S22" i="80"/>
  <c r="S23" i="80"/>
  <c r="S24" i="80"/>
  <c r="S25" i="80"/>
  <c r="S26" i="80"/>
  <c r="S27" i="80"/>
  <c r="S28" i="80"/>
  <c r="S29" i="80"/>
  <c r="AD32" i="59"/>
  <c r="V32" i="59"/>
  <c r="T22" i="80" s="1"/>
  <c r="W32" i="59"/>
  <c r="G109" i="21" s="1"/>
  <c r="X32" i="59"/>
  <c r="H109" i="21" s="1"/>
  <c r="Y32" i="59"/>
  <c r="Z32" i="59"/>
  <c r="J109" i="21" s="1"/>
  <c r="AA32" i="59"/>
  <c r="AB32" i="59"/>
  <c r="AC32" i="59"/>
  <c r="L32" i="59"/>
  <c r="G97" i="21" s="1"/>
  <c r="M32" i="59"/>
  <c r="H97" i="21" s="1"/>
  <c r="N32" i="59"/>
  <c r="O32" i="59"/>
  <c r="J97" i="21" s="1"/>
  <c r="P32" i="59"/>
  <c r="K97" i="21" s="1"/>
  <c r="Q32" i="59"/>
  <c r="T17" i="80" s="1"/>
  <c r="R32" i="59"/>
  <c r="T18" i="80" s="1"/>
  <c r="S32" i="59"/>
  <c r="T19" i="80" s="1"/>
  <c r="T32" i="59"/>
  <c r="T20" i="80" s="1"/>
  <c r="U32" i="59"/>
  <c r="T21" i="80" s="1"/>
  <c r="H32" i="59"/>
  <c r="I91" i="21" s="1"/>
  <c r="I32" i="59"/>
  <c r="J91" i="21" s="1"/>
  <c r="J32" i="59"/>
  <c r="K91" i="21" s="1"/>
  <c r="K32" i="59"/>
  <c r="L91" i="21" s="1"/>
  <c r="G32" i="59"/>
  <c r="F32" i="59"/>
  <c r="S30" i="80"/>
  <c r="N109" i="21" l="1"/>
  <c r="N110" i="21" s="1"/>
  <c r="T30" i="80"/>
  <c r="M109" i="21"/>
  <c r="M110" i="21" s="1"/>
  <c r="T29" i="80"/>
  <c r="T6" i="80"/>
  <c r="G91" i="21"/>
  <c r="G92" i="21" s="1"/>
  <c r="T28" i="80"/>
  <c r="L109" i="21"/>
  <c r="T12" i="80"/>
  <c r="T27" i="80"/>
  <c r="K109" i="21"/>
  <c r="T26" i="80"/>
  <c r="T25" i="80"/>
  <c r="I109" i="21"/>
  <c r="T24" i="80"/>
  <c r="T23" i="80"/>
  <c r="T16" i="80"/>
  <c r="T15" i="80"/>
  <c r="T14" i="80"/>
  <c r="I97" i="21"/>
  <c r="T13" i="80"/>
  <c r="T11" i="80"/>
  <c r="T10" i="80"/>
  <c r="T9" i="80"/>
  <c r="T8" i="80"/>
  <c r="T7" i="80"/>
  <c r="H91" i="21"/>
  <c r="F23" i="51"/>
  <c r="F24" i="51"/>
  <c r="F25" i="51"/>
  <c r="O12" i="8"/>
  <c r="O13" i="8"/>
  <c r="O14" i="8"/>
  <c r="O15" i="8"/>
  <c r="O16" i="8"/>
  <c r="O17" i="8"/>
  <c r="O18" i="8"/>
  <c r="O19" i="8"/>
  <c r="O20" i="8"/>
  <c r="O21" i="8"/>
  <c r="O22" i="8"/>
  <c r="O23" i="8"/>
  <c r="O24" i="8"/>
  <c r="O25" i="8"/>
  <c r="O26" i="8"/>
  <c r="O27" i="8"/>
  <c r="O28" i="8"/>
  <c r="O29" i="8"/>
  <c r="O30" i="8"/>
  <c r="O31" i="8"/>
  <c r="O32" i="8"/>
  <c r="O33" i="8"/>
  <c r="O34" i="8"/>
  <c r="O35" i="8"/>
  <c r="F10" i="8"/>
  <c r="H30" i="51" l="1"/>
  <c r="F32" i="73" l="1"/>
  <c r="F35" i="73"/>
  <c r="F38" i="73"/>
  <c r="F41" i="73"/>
  <c r="F44" i="73"/>
  <c r="F47" i="73"/>
  <c r="F50" i="73"/>
  <c r="F53" i="73"/>
  <c r="F56" i="73"/>
  <c r="F67" i="72"/>
  <c r="F70" i="72"/>
  <c r="F73" i="72"/>
  <c r="F76" i="72"/>
  <c r="F79" i="72"/>
  <c r="F82" i="72"/>
  <c r="F85" i="72"/>
  <c r="F88" i="72"/>
  <c r="F91" i="72"/>
  <c r="F43" i="74"/>
  <c r="F40" i="74"/>
  <c r="F37" i="74"/>
  <c r="F34" i="74"/>
  <c r="F31" i="74"/>
  <c r="F28" i="74"/>
  <c r="F25" i="74"/>
  <c r="G24" i="8" s="1"/>
  <c r="F19" i="74"/>
  <c r="I19" i="74" s="1"/>
  <c r="H12" i="8" l="1"/>
  <c r="H13" i="8"/>
  <c r="H14" i="8"/>
  <c r="H15" i="8"/>
  <c r="H17" i="8"/>
  <c r="H19" i="8"/>
  <c r="H20" i="8"/>
  <c r="H21" i="8"/>
  <c r="H23" i="8"/>
  <c r="H24" i="8"/>
  <c r="H25" i="8"/>
  <c r="H26" i="8"/>
  <c r="H27" i="8"/>
  <c r="H28" i="8"/>
  <c r="H29" i="8"/>
  <c r="H30" i="8"/>
  <c r="H31" i="8"/>
  <c r="H32" i="8"/>
  <c r="H33" i="8"/>
  <c r="H34" i="8"/>
  <c r="H35" i="8"/>
  <c r="H11" i="8"/>
  <c r="F18" i="75"/>
  <c r="I18" i="75" s="1"/>
  <c r="C3" i="70"/>
  <c r="F12" i="8"/>
  <c r="F13" i="8"/>
  <c r="F14" i="8"/>
  <c r="F15" i="8"/>
  <c r="F16" i="8"/>
  <c r="F18" i="8"/>
  <c r="F19" i="8"/>
  <c r="F20" i="8"/>
  <c r="F21" i="8"/>
  <c r="F22" i="8"/>
  <c r="F23" i="8"/>
  <c r="F24" i="8"/>
  <c r="F25" i="8"/>
  <c r="F26" i="8"/>
  <c r="F27" i="8"/>
  <c r="F28" i="8"/>
  <c r="F29" i="8"/>
  <c r="F30" i="8"/>
  <c r="F31" i="8"/>
  <c r="F32" i="8"/>
  <c r="F34" i="8"/>
  <c r="F35" i="8"/>
  <c r="I16" i="8" l="1"/>
  <c r="I17" i="8"/>
  <c r="I18" i="8"/>
  <c r="I33" i="8"/>
  <c r="I34" i="8"/>
  <c r="I35" i="8"/>
  <c r="I11" i="8"/>
  <c r="F15" i="75"/>
  <c r="F17" i="8" s="1"/>
  <c r="G12" i="8"/>
  <c r="G13" i="8"/>
  <c r="G14" i="8"/>
  <c r="G15" i="8"/>
  <c r="G17" i="8"/>
  <c r="G19" i="8"/>
  <c r="G20" i="8"/>
  <c r="G21" i="8"/>
  <c r="G22" i="8"/>
  <c r="G23" i="8"/>
  <c r="G25" i="8"/>
  <c r="G26" i="8"/>
  <c r="G27" i="8"/>
  <c r="G28" i="8"/>
  <c r="G29" i="8"/>
  <c r="G30" i="8"/>
  <c r="G31" i="8"/>
  <c r="G32" i="8"/>
  <c r="G33" i="8"/>
  <c r="G34" i="8"/>
  <c r="G35" i="8"/>
  <c r="G11" i="8"/>
  <c r="J12" i="8"/>
  <c r="J13" i="8"/>
  <c r="J14" i="8"/>
  <c r="J15" i="8"/>
  <c r="J16" i="8"/>
  <c r="J18" i="8"/>
  <c r="J19" i="8"/>
  <c r="J20" i="8"/>
  <c r="J21" i="8"/>
  <c r="J22" i="8"/>
  <c r="J23" i="8"/>
  <c r="J24" i="8"/>
  <c r="J25" i="8"/>
  <c r="J26" i="8"/>
  <c r="J27" i="8"/>
  <c r="J28" i="8"/>
  <c r="J29" i="8"/>
  <c r="J30" i="8"/>
  <c r="J31" i="8"/>
  <c r="J32" i="8"/>
  <c r="J34" i="8"/>
  <c r="J35" i="8"/>
  <c r="J11" i="8"/>
  <c r="P35" i="8" l="1"/>
  <c r="P34" i="8"/>
  <c r="P11" i="8"/>
  <c r="D13" i="18"/>
  <c r="F121" i="65"/>
  <c r="F122" i="65"/>
  <c r="F123" i="65"/>
  <c r="F124" i="65"/>
  <c r="F125" i="65"/>
  <c r="F126" i="65"/>
  <c r="F127" i="65"/>
  <c r="F128" i="65"/>
  <c r="F129" i="65"/>
  <c r="F130" i="65"/>
  <c r="F95" i="65"/>
  <c r="F96" i="65"/>
  <c r="F97" i="65"/>
  <c r="F98" i="65"/>
  <c r="F99" i="65"/>
  <c r="F100" i="65"/>
  <c r="F101" i="65"/>
  <c r="F102" i="65"/>
  <c r="F103" i="65"/>
  <c r="F104" i="65"/>
  <c r="F105" i="65"/>
  <c r="F106" i="65"/>
  <c r="F107" i="65"/>
  <c r="F108" i="65"/>
  <c r="F109" i="65"/>
  <c r="F110" i="65"/>
  <c r="F111" i="65"/>
  <c r="F112" i="65"/>
  <c r="F113" i="65"/>
  <c r="F114" i="65"/>
  <c r="F115" i="65"/>
  <c r="F116" i="65"/>
  <c r="F117" i="65"/>
  <c r="F118" i="65"/>
  <c r="F119" i="65"/>
  <c r="F120" i="65"/>
  <c r="F68" i="65"/>
  <c r="F69" i="65"/>
  <c r="F70" i="65"/>
  <c r="F71" i="65"/>
  <c r="F72" i="65"/>
  <c r="F73" i="65"/>
  <c r="F74" i="65"/>
  <c r="F75" i="65"/>
  <c r="F76" i="65"/>
  <c r="F77" i="65"/>
  <c r="F78" i="65"/>
  <c r="F79" i="65"/>
  <c r="F80" i="65"/>
  <c r="F81" i="65"/>
  <c r="F82" i="65"/>
  <c r="F83" i="65"/>
  <c r="F84" i="65"/>
  <c r="F85" i="65"/>
  <c r="F86" i="65"/>
  <c r="F87" i="65"/>
  <c r="F88" i="65"/>
  <c r="F89" i="65"/>
  <c r="F90" i="65"/>
  <c r="F91" i="65"/>
  <c r="F22" i="51" s="1"/>
  <c r="F92" i="65"/>
  <c r="F93" i="65"/>
  <c r="F94" i="65"/>
  <c r="F47" i="65"/>
  <c r="F48" i="65"/>
  <c r="F49" i="65"/>
  <c r="F50" i="65"/>
  <c r="F51" i="65"/>
  <c r="F52" i="65"/>
  <c r="F53" i="65"/>
  <c r="F54" i="65"/>
  <c r="F55" i="65"/>
  <c r="F56" i="65"/>
  <c r="F57" i="65"/>
  <c r="F58" i="65"/>
  <c r="F59" i="65"/>
  <c r="F60" i="65"/>
  <c r="F61" i="65"/>
  <c r="F62" i="65"/>
  <c r="F63" i="65"/>
  <c r="F64" i="65"/>
  <c r="F65" i="65"/>
  <c r="F66" i="65"/>
  <c r="F67" i="65"/>
  <c r="F32" i="65"/>
  <c r="F33" i="65"/>
  <c r="F34" i="65"/>
  <c r="F35" i="65"/>
  <c r="F36" i="65"/>
  <c r="F37" i="65"/>
  <c r="F38" i="65"/>
  <c r="F39" i="65"/>
  <c r="F40" i="65"/>
  <c r="F41" i="65"/>
  <c r="F42" i="65"/>
  <c r="F43" i="65"/>
  <c r="F44" i="65"/>
  <c r="F45" i="65"/>
  <c r="F46" i="65"/>
  <c r="F11" i="65"/>
  <c r="F12" i="65"/>
  <c r="F13" i="65"/>
  <c r="F14" i="65"/>
  <c r="F15" i="65"/>
  <c r="F16" i="65"/>
  <c r="F17" i="65"/>
  <c r="F18" i="65"/>
  <c r="F19" i="65"/>
  <c r="F20" i="65"/>
  <c r="F21" i="65"/>
  <c r="F22" i="65"/>
  <c r="F23" i="65"/>
  <c r="F24" i="65"/>
  <c r="F25" i="65"/>
  <c r="F26" i="65"/>
  <c r="F27" i="65"/>
  <c r="F28" i="65"/>
  <c r="F29" i="65"/>
  <c r="F30" i="65"/>
  <c r="F31" i="65"/>
  <c r="F10" i="65"/>
  <c r="D119" i="65"/>
  <c r="E119" i="65"/>
  <c r="D120" i="65"/>
  <c r="E120" i="65"/>
  <c r="D121" i="65"/>
  <c r="E121" i="65"/>
  <c r="D122" i="65"/>
  <c r="E122" i="65"/>
  <c r="D123" i="65"/>
  <c r="E123" i="65"/>
  <c r="D124" i="65"/>
  <c r="E124" i="65"/>
  <c r="D125" i="65"/>
  <c r="E125" i="65"/>
  <c r="D126" i="65"/>
  <c r="E126" i="65"/>
  <c r="D127" i="65"/>
  <c r="E127" i="65"/>
  <c r="D128" i="65"/>
  <c r="E128" i="65"/>
  <c r="D129" i="65"/>
  <c r="E129" i="65"/>
  <c r="D130" i="65"/>
  <c r="E130" i="65"/>
  <c r="D98" i="65"/>
  <c r="E98" i="65"/>
  <c r="D99" i="65"/>
  <c r="E99" i="65"/>
  <c r="D100" i="65"/>
  <c r="E100" i="65"/>
  <c r="D101" i="65"/>
  <c r="E101" i="65"/>
  <c r="D102" i="65"/>
  <c r="E102" i="65"/>
  <c r="D103" i="65"/>
  <c r="E103" i="65"/>
  <c r="D104" i="65"/>
  <c r="E104" i="65"/>
  <c r="D105" i="65"/>
  <c r="E105" i="65"/>
  <c r="D106" i="65"/>
  <c r="E106" i="65"/>
  <c r="D107" i="65"/>
  <c r="E107" i="65"/>
  <c r="D108" i="65"/>
  <c r="E108" i="65"/>
  <c r="D109" i="65"/>
  <c r="E109" i="65"/>
  <c r="D110" i="65"/>
  <c r="E110" i="65"/>
  <c r="D111" i="65"/>
  <c r="E111" i="65"/>
  <c r="D112" i="65"/>
  <c r="E112" i="65"/>
  <c r="D113" i="65"/>
  <c r="E113" i="65"/>
  <c r="D114" i="65"/>
  <c r="E114" i="65"/>
  <c r="D115" i="65"/>
  <c r="E115" i="65"/>
  <c r="D116" i="65"/>
  <c r="E116" i="65"/>
  <c r="D117" i="65"/>
  <c r="E117" i="65"/>
  <c r="D118" i="65"/>
  <c r="E118" i="65"/>
  <c r="D68" i="65"/>
  <c r="E68" i="65"/>
  <c r="D69" i="65"/>
  <c r="E69" i="65"/>
  <c r="D70" i="65"/>
  <c r="E70" i="65"/>
  <c r="D71" i="65"/>
  <c r="E71" i="65"/>
  <c r="D72" i="65"/>
  <c r="E72" i="65"/>
  <c r="D73" i="65"/>
  <c r="E73" i="65"/>
  <c r="D74" i="65"/>
  <c r="E74" i="65"/>
  <c r="D75" i="65"/>
  <c r="E75" i="65"/>
  <c r="D76" i="65"/>
  <c r="E76" i="65"/>
  <c r="D77" i="65"/>
  <c r="E77" i="65"/>
  <c r="D78" i="65"/>
  <c r="E78" i="65"/>
  <c r="D79" i="65"/>
  <c r="E79" i="65"/>
  <c r="D80" i="65"/>
  <c r="E80" i="65"/>
  <c r="D81" i="65"/>
  <c r="E81" i="65"/>
  <c r="D82" i="65"/>
  <c r="E82" i="65"/>
  <c r="D83" i="65"/>
  <c r="E83" i="65"/>
  <c r="D84" i="65"/>
  <c r="E84" i="65"/>
  <c r="D85" i="65"/>
  <c r="E85" i="65"/>
  <c r="D86" i="65"/>
  <c r="E86" i="65"/>
  <c r="D87" i="65"/>
  <c r="E87" i="65"/>
  <c r="D88" i="65"/>
  <c r="E88" i="65"/>
  <c r="D89" i="65"/>
  <c r="E89" i="65"/>
  <c r="D90" i="65"/>
  <c r="E90" i="65"/>
  <c r="D91" i="65"/>
  <c r="E91" i="65"/>
  <c r="F21" i="51" s="1"/>
  <c r="G21" i="51" s="1"/>
  <c r="D92" i="65"/>
  <c r="E92" i="65"/>
  <c r="D93" i="65"/>
  <c r="E93" i="65"/>
  <c r="D94" i="65"/>
  <c r="E94" i="65"/>
  <c r="D95" i="65"/>
  <c r="E95" i="65"/>
  <c r="D96" i="65"/>
  <c r="E96" i="65"/>
  <c r="D97" i="65"/>
  <c r="E97" i="65"/>
  <c r="D42" i="65"/>
  <c r="E42" i="65"/>
  <c r="D43" i="65"/>
  <c r="E43" i="65"/>
  <c r="D44" i="65"/>
  <c r="E44" i="65"/>
  <c r="D45" i="65"/>
  <c r="E45" i="65"/>
  <c r="D46" i="65"/>
  <c r="E46" i="65"/>
  <c r="D47" i="65"/>
  <c r="E47" i="65"/>
  <c r="D48" i="65"/>
  <c r="E48" i="65"/>
  <c r="D49" i="65"/>
  <c r="E49" i="65"/>
  <c r="D50" i="65"/>
  <c r="E50" i="65"/>
  <c r="D51" i="65"/>
  <c r="E51" i="65"/>
  <c r="D52" i="65"/>
  <c r="E52" i="65"/>
  <c r="D53" i="65"/>
  <c r="E53" i="65"/>
  <c r="D54" i="65"/>
  <c r="E54" i="65"/>
  <c r="D55" i="65"/>
  <c r="E55" i="65"/>
  <c r="D56" i="65"/>
  <c r="E56" i="65"/>
  <c r="D57" i="65"/>
  <c r="E57" i="65"/>
  <c r="D58" i="65"/>
  <c r="E58" i="65"/>
  <c r="D59" i="65"/>
  <c r="E59" i="65"/>
  <c r="D60" i="65"/>
  <c r="E60" i="65"/>
  <c r="D61" i="65"/>
  <c r="E61" i="65"/>
  <c r="D62" i="65"/>
  <c r="E62" i="65"/>
  <c r="D63" i="65"/>
  <c r="E63" i="65"/>
  <c r="D64" i="65"/>
  <c r="E64" i="65"/>
  <c r="D65" i="65"/>
  <c r="E65" i="65"/>
  <c r="D66" i="65"/>
  <c r="E66" i="65"/>
  <c r="D67" i="65"/>
  <c r="E67" i="65"/>
  <c r="D11" i="65"/>
  <c r="E11" i="65"/>
  <c r="D12" i="65"/>
  <c r="E12" i="65"/>
  <c r="D13" i="65"/>
  <c r="E13" i="65"/>
  <c r="D14" i="65"/>
  <c r="E14" i="65"/>
  <c r="D15" i="65"/>
  <c r="E15" i="65"/>
  <c r="D16" i="65"/>
  <c r="E16" i="65"/>
  <c r="D17" i="65"/>
  <c r="E17" i="65"/>
  <c r="D18" i="65"/>
  <c r="E18" i="65"/>
  <c r="D19" i="65"/>
  <c r="E19" i="65"/>
  <c r="D20" i="65"/>
  <c r="E20" i="65"/>
  <c r="D21" i="65"/>
  <c r="E21" i="65"/>
  <c r="D22" i="65"/>
  <c r="E22" i="65"/>
  <c r="D23" i="65"/>
  <c r="E23" i="65"/>
  <c r="D24" i="65"/>
  <c r="E24" i="65"/>
  <c r="D25" i="65"/>
  <c r="E25" i="65"/>
  <c r="D26" i="65"/>
  <c r="E26" i="65"/>
  <c r="D27" i="65"/>
  <c r="E27" i="65"/>
  <c r="D28" i="65"/>
  <c r="E28" i="65"/>
  <c r="D29" i="65"/>
  <c r="E29" i="65"/>
  <c r="D30" i="65"/>
  <c r="E30" i="65"/>
  <c r="D31" i="65"/>
  <c r="E31" i="65"/>
  <c r="D32" i="65"/>
  <c r="E32" i="65"/>
  <c r="D33" i="65"/>
  <c r="E33" i="65"/>
  <c r="D34" i="65"/>
  <c r="E34" i="65"/>
  <c r="D35" i="65"/>
  <c r="E35" i="65"/>
  <c r="D36" i="65"/>
  <c r="E36" i="65"/>
  <c r="D37" i="65"/>
  <c r="E37" i="65"/>
  <c r="D38" i="65"/>
  <c r="E38" i="65"/>
  <c r="D39" i="65"/>
  <c r="E39" i="65"/>
  <c r="D40" i="65"/>
  <c r="E40" i="65"/>
  <c r="D41" i="65"/>
  <c r="E41" i="65"/>
  <c r="D10" i="65"/>
  <c r="E10" i="65"/>
  <c r="C130" i="65"/>
  <c r="C112" i="65"/>
  <c r="C113" i="65"/>
  <c r="C114" i="65"/>
  <c r="C115" i="65"/>
  <c r="C116" i="65"/>
  <c r="C117" i="65"/>
  <c r="C118" i="65"/>
  <c r="C119" i="65"/>
  <c r="C120" i="65"/>
  <c r="C121" i="65"/>
  <c r="C122" i="65"/>
  <c r="C123" i="65"/>
  <c r="C124" i="65"/>
  <c r="C125" i="65"/>
  <c r="C126" i="65"/>
  <c r="C127" i="65"/>
  <c r="C128" i="65"/>
  <c r="C129" i="65"/>
  <c r="C87" i="65"/>
  <c r="C88" i="65"/>
  <c r="C89" i="65"/>
  <c r="C90" i="65"/>
  <c r="C91" i="65"/>
  <c r="C92" i="65"/>
  <c r="C93" i="65"/>
  <c r="C94" i="65"/>
  <c r="C95" i="65"/>
  <c r="C96" i="65"/>
  <c r="C97" i="65"/>
  <c r="C98" i="65"/>
  <c r="C99" i="65"/>
  <c r="C100" i="65"/>
  <c r="C101" i="65"/>
  <c r="C102" i="65"/>
  <c r="C103" i="65"/>
  <c r="C104" i="65"/>
  <c r="C105" i="65"/>
  <c r="C106" i="65"/>
  <c r="C107" i="65"/>
  <c r="C108" i="65"/>
  <c r="C109" i="65"/>
  <c r="C110" i="65"/>
  <c r="C111" i="65"/>
  <c r="C59" i="65"/>
  <c r="C60" i="65"/>
  <c r="C61" i="65"/>
  <c r="C62" i="65"/>
  <c r="C63" i="65"/>
  <c r="C64" i="65"/>
  <c r="C65" i="65"/>
  <c r="C66" i="65"/>
  <c r="C67" i="65"/>
  <c r="C68" i="65"/>
  <c r="C69" i="65"/>
  <c r="C70" i="65"/>
  <c r="C71" i="65"/>
  <c r="C72" i="65"/>
  <c r="C73" i="65"/>
  <c r="C74" i="65"/>
  <c r="C75" i="65"/>
  <c r="C76" i="65"/>
  <c r="C77" i="65"/>
  <c r="C78" i="65"/>
  <c r="C79" i="65"/>
  <c r="C80" i="65"/>
  <c r="C81" i="65"/>
  <c r="C82" i="65"/>
  <c r="C83" i="65"/>
  <c r="C84" i="65"/>
  <c r="C85" i="65"/>
  <c r="C86" i="65"/>
  <c r="C32" i="65"/>
  <c r="C33" i="65"/>
  <c r="C34" i="65"/>
  <c r="C35" i="65"/>
  <c r="C36" i="65"/>
  <c r="C37" i="65"/>
  <c r="C38" i="65"/>
  <c r="C39" i="65"/>
  <c r="C40" i="65"/>
  <c r="C41" i="65"/>
  <c r="C42" i="65"/>
  <c r="C43" i="65"/>
  <c r="C44" i="65"/>
  <c r="C45" i="65"/>
  <c r="C46" i="65"/>
  <c r="C47" i="65"/>
  <c r="C48" i="65"/>
  <c r="C49" i="65"/>
  <c r="C50" i="65"/>
  <c r="C51" i="65"/>
  <c r="C52" i="65"/>
  <c r="C53" i="65"/>
  <c r="C54" i="65"/>
  <c r="C55" i="65"/>
  <c r="C56" i="65"/>
  <c r="C57" i="65"/>
  <c r="C58" i="65"/>
  <c r="C11" i="65"/>
  <c r="C12" i="65"/>
  <c r="C13" i="65"/>
  <c r="C14" i="65"/>
  <c r="C15" i="65"/>
  <c r="C16" i="65"/>
  <c r="C17" i="65"/>
  <c r="C18" i="65"/>
  <c r="C19" i="65"/>
  <c r="C20" i="65"/>
  <c r="C21" i="65"/>
  <c r="C22" i="65"/>
  <c r="C23" i="65"/>
  <c r="C24" i="65"/>
  <c r="C25" i="65"/>
  <c r="C26" i="65"/>
  <c r="C27" i="65"/>
  <c r="C28" i="65"/>
  <c r="C29" i="65"/>
  <c r="C30" i="65"/>
  <c r="C31" i="65"/>
  <c r="C10" i="65"/>
  <c r="F20" i="51" l="1"/>
  <c r="AD6" i="21"/>
  <c r="M108" i="21" s="1"/>
  <c r="G6" i="21"/>
  <c r="G90" i="21" s="1"/>
  <c r="H6" i="21"/>
  <c r="H90" i="21" s="1"/>
  <c r="I6" i="21"/>
  <c r="I90" i="21" s="1"/>
  <c r="J6" i="21"/>
  <c r="J90" i="21" s="1"/>
  <c r="K6" i="21"/>
  <c r="K90" i="21" s="1"/>
  <c r="L6" i="21"/>
  <c r="L90" i="21" s="1"/>
  <c r="M6" i="21"/>
  <c r="G96" i="21" s="1"/>
  <c r="N6" i="21"/>
  <c r="H96" i="21" s="1"/>
  <c r="O6" i="21"/>
  <c r="I96" i="21" s="1"/>
  <c r="P6" i="21"/>
  <c r="J96" i="21" s="1"/>
  <c r="Q6" i="21"/>
  <c r="K96" i="21" s="1"/>
  <c r="R6" i="21"/>
  <c r="G102" i="21" s="1"/>
  <c r="S6" i="21"/>
  <c r="H102" i="21" s="1"/>
  <c r="T6" i="21"/>
  <c r="I102" i="21" s="1"/>
  <c r="U6" i="21"/>
  <c r="J102" i="21" s="1"/>
  <c r="V6" i="21"/>
  <c r="K102" i="21" s="1"/>
  <c r="W6" i="21"/>
  <c r="L102" i="21" s="1"/>
  <c r="X6" i="21"/>
  <c r="G108" i="21" s="1"/>
  <c r="Y6" i="21"/>
  <c r="H108" i="21" s="1"/>
  <c r="Z6" i="21"/>
  <c r="I108" i="21" s="1"/>
  <c r="AA6" i="21"/>
  <c r="J108" i="21" s="1"/>
  <c r="AB6" i="21"/>
  <c r="K108" i="21" s="1"/>
  <c r="AC6" i="21"/>
  <c r="L108" i="21" s="1"/>
  <c r="AE6" i="21"/>
  <c r="N108" i="21" s="1"/>
  <c r="E53" i="21" l="1"/>
  <c r="E54" i="21"/>
  <c r="E55" i="21"/>
  <c r="E52" i="21"/>
  <c r="F55" i="21" l="1"/>
  <c r="D31" i="89" s="1"/>
  <c r="F54" i="21"/>
  <c r="D30" i="89" s="1"/>
  <c r="F53" i="21"/>
  <c r="D29" i="89" s="1"/>
  <c r="F52" i="21"/>
  <c r="AB132" i="79" l="1"/>
  <c r="AB131" i="79"/>
  <c r="AB130" i="79"/>
  <c r="AB129" i="79"/>
  <c r="AB128" i="79"/>
  <c r="AB127" i="79"/>
  <c r="AB126" i="79"/>
  <c r="AB125" i="79"/>
  <c r="AB124" i="79"/>
  <c r="AB123" i="79"/>
  <c r="AB122" i="79"/>
  <c r="AB121" i="79"/>
  <c r="AB120" i="79"/>
  <c r="AB119" i="79"/>
  <c r="AB118" i="79"/>
  <c r="AB117" i="79"/>
  <c r="AB116" i="79"/>
  <c r="AB115" i="79"/>
  <c r="AB114" i="79"/>
  <c r="AB113" i="79"/>
  <c r="AB112" i="79"/>
  <c r="AB111" i="79"/>
  <c r="AB110" i="79"/>
  <c r="AB109" i="79"/>
  <c r="AB108" i="79"/>
  <c r="AB107" i="79"/>
  <c r="AB106" i="79"/>
  <c r="AB105" i="79"/>
  <c r="AB104" i="79"/>
  <c r="AB103" i="79"/>
  <c r="AB102" i="79"/>
  <c r="AB101" i="79"/>
  <c r="AB100" i="79"/>
  <c r="AB99" i="79"/>
  <c r="AB98" i="79"/>
  <c r="AB97" i="79"/>
  <c r="AB96" i="79"/>
  <c r="AB95" i="79"/>
  <c r="AB94" i="79"/>
  <c r="AB93" i="79"/>
  <c r="AB92" i="79"/>
  <c r="AB91" i="79"/>
  <c r="AB90" i="79"/>
  <c r="AB89" i="79"/>
  <c r="AB88" i="79"/>
  <c r="AB87" i="79"/>
  <c r="AB86" i="79"/>
  <c r="AB85" i="79"/>
  <c r="AB84" i="79"/>
  <c r="AB83" i="79"/>
  <c r="AB82" i="79"/>
  <c r="AB81" i="79"/>
  <c r="AB80" i="79"/>
  <c r="AB79" i="79"/>
  <c r="AB78" i="79"/>
  <c r="AB77" i="79"/>
  <c r="AB76" i="79"/>
  <c r="AB75" i="79"/>
  <c r="AB74" i="79"/>
  <c r="AB73" i="79"/>
  <c r="AB72" i="79"/>
  <c r="AB71" i="79"/>
  <c r="AB70" i="79"/>
  <c r="AB69" i="79"/>
  <c r="AB68" i="79"/>
  <c r="AB67" i="79"/>
  <c r="AB66" i="79"/>
  <c r="AB65" i="79"/>
  <c r="AB64" i="79"/>
  <c r="AB63" i="79"/>
  <c r="AB62" i="79"/>
  <c r="AB61" i="79"/>
  <c r="AB60" i="79"/>
  <c r="AB59" i="79"/>
  <c r="AB58" i="79"/>
  <c r="AB57" i="79"/>
  <c r="AB56" i="79"/>
  <c r="AB55" i="79"/>
  <c r="AB54" i="79"/>
  <c r="AB53" i="79"/>
  <c r="AB52" i="79"/>
  <c r="AB51" i="79"/>
  <c r="AB50" i="79"/>
  <c r="AB49" i="79"/>
  <c r="AB48" i="79"/>
  <c r="AB47" i="79"/>
  <c r="AB46" i="79"/>
  <c r="AB45" i="79"/>
  <c r="AB44" i="79"/>
  <c r="AB43" i="79"/>
  <c r="AB42" i="79"/>
  <c r="AB41" i="79"/>
  <c r="AB40" i="79"/>
  <c r="AB39" i="79"/>
  <c r="AB38" i="79"/>
  <c r="AB37" i="79"/>
  <c r="AB36" i="79"/>
  <c r="AB35" i="79"/>
  <c r="AB34" i="79"/>
  <c r="AB33" i="79"/>
  <c r="AB32" i="79"/>
  <c r="AB31" i="79"/>
  <c r="AB30" i="79"/>
  <c r="AB29" i="79"/>
  <c r="AB28" i="79"/>
  <c r="AB27" i="79"/>
  <c r="AB26" i="79"/>
  <c r="AB25" i="79"/>
  <c r="AB24" i="79"/>
  <c r="AB23" i="79"/>
  <c r="AB22" i="79"/>
  <c r="AB21" i="79"/>
  <c r="AB20" i="79"/>
  <c r="AB19" i="79"/>
  <c r="AB18" i="79"/>
  <c r="AB17" i="79"/>
  <c r="AB16" i="79"/>
  <c r="AB15" i="79"/>
  <c r="AB14" i="79"/>
  <c r="AB13" i="79"/>
  <c r="AB12" i="79"/>
  <c r="AV8" i="79"/>
  <c r="AP8" i="79"/>
  <c r="AJ8" i="79"/>
  <c r="D12" i="18"/>
  <c r="AE132" i="79" l="1"/>
  <c r="AD132" i="79"/>
  <c r="AC132" i="79"/>
  <c r="AE131" i="79"/>
  <c r="AD131" i="79"/>
  <c r="AC131" i="79"/>
  <c r="AE130" i="79"/>
  <c r="AD130" i="79"/>
  <c r="AC130" i="79"/>
  <c r="AE129" i="79"/>
  <c r="AD129" i="79"/>
  <c r="AC129" i="79"/>
  <c r="AE128" i="79"/>
  <c r="AD128" i="79"/>
  <c r="AC128" i="79"/>
  <c r="AE127" i="79"/>
  <c r="AD127" i="79"/>
  <c r="AC127" i="79"/>
  <c r="AE126" i="79"/>
  <c r="AD126" i="79"/>
  <c r="AC126" i="79"/>
  <c r="AE125" i="79"/>
  <c r="AD125" i="79"/>
  <c r="AC125" i="79"/>
  <c r="AE124" i="79"/>
  <c r="AD124" i="79"/>
  <c r="AC124" i="79"/>
  <c r="AE123" i="79"/>
  <c r="AD123" i="79"/>
  <c r="AC123" i="79"/>
  <c r="AE122" i="79"/>
  <c r="AD122" i="79"/>
  <c r="AC122" i="79"/>
  <c r="AE121" i="79"/>
  <c r="AD121" i="79"/>
  <c r="AC121" i="79"/>
  <c r="AE120" i="79"/>
  <c r="AD120" i="79"/>
  <c r="AC120" i="79"/>
  <c r="AE119" i="79"/>
  <c r="AD119" i="79"/>
  <c r="AC119" i="79"/>
  <c r="AE118" i="79"/>
  <c r="AD118" i="79"/>
  <c r="AC118" i="79"/>
  <c r="AE117" i="79"/>
  <c r="AD117" i="79"/>
  <c r="AC117" i="79"/>
  <c r="AE116" i="79"/>
  <c r="AD116" i="79"/>
  <c r="AC116" i="79"/>
  <c r="AE115" i="79"/>
  <c r="AD115" i="79"/>
  <c r="AC115" i="79"/>
  <c r="AE114" i="79"/>
  <c r="AD114" i="79"/>
  <c r="AC114" i="79"/>
  <c r="AE113" i="79"/>
  <c r="AD113" i="79"/>
  <c r="AC113" i="79"/>
  <c r="AE112" i="79"/>
  <c r="AD112" i="79"/>
  <c r="AC112" i="79"/>
  <c r="AE111" i="79"/>
  <c r="AD111" i="79"/>
  <c r="AC111" i="79"/>
  <c r="AE110" i="79"/>
  <c r="AD110" i="79"/>
  <c r="AC110" i="79"/>
  <c r="AE109" i="79"/>
  <c r="AD109" i="79"/>
  <c r="AC109" i="79"/>
  <c r="AE108" i="79"/>
  <c r="AD108" i="79"/>
  <c r="AC108" i="79"/>
  <c r="AE107" i="79"/>
  <c r="AD107" i="79"/>
  <c r="AC107" i="79"/>
  <c r="AE106" i="79"/>
  <c r="AD106" i="79"/>
  <c r="AC106" i="79"/>
  <c r="AE105" i="79"/>
  <c r="AD105" i="79"/>
  <c r="AC105" i="79"/>
  <c r="AE104" i="79"/>
  <c r="AD104" i="79"/>
  <c r="AC104" i="79"/>
  <c r="AE103" i="79"/>
  <c r="AD103" i="79"/>
  <c r="AC103" i="79"/>
  <c r="AE102" i="79"/>
  <c r="AD102" i="79"/>
  <c r="AC102" i="79"/>
  <c r="AE101" i="79"/>
  <c r="AD101" i="79"/>
  <c r="AC101" i="79"/>
  <c r="AE100" i="79"/>
  <c r="AD100" i="79"/>
  <c r="AC100" i="79"/>
  <c r="AE99" i="79"/>
  <c r="AD99" i="79"/>
  <c r="AC99" i="79"/>
  <c r="AE98" i="79"/>
  <c r="AD98" i="79"/>
  <c r="AC98" i="79"/>
  <c r="AE97" i="79"/>
  <c r="AD97" i="79"/>
  <c r="AC97" i="79"/>
  <c r="AE96" i="79"/>
  <c r="AD96" i="79"/>
  <c r="AC96" i="79"/>
  <c r="AE95" i="79"/>
  <c r="AD95" i="79"/>
  <c r="AC95" i="79"/>
  <c r="AE94" i="79"/>
  <c r="AD94" i="79"/>
  <c r="AC94" i="79"/>
  <c r="AE93" i="79"/>
  <c r="AD93" i="79"/>
  <c r="AC93" i="79"/>
  <c r="AE92" i="79"/>
  <c r="AD92" i="79"/>
  <c r="AC92" i="79"/>
  <c r="AE91" i="79"/>
  <c r="AD91" i="79"/>
  <c r="AC91" i="79"/>
  <c r="AE90" i="79"/>
  <c r="AD90" i="79"/>
  <c r="AC90" i="79"/>
  <c r="AE89" i="79"/>
  <c r="AD89" i="79"/>
  <c r="AC89" i="79"/>
  <c r="AE88" i="79"/>
  <c r="AD88" i="79"/>
  <c r="AC88" i="79"/>
  <c r="AE87" i="79"/>
  <c r="AD87" i="79"/>
  <c r="AC87" i="79"/>
  <c r="AE86" i="79"/>
  <c r="AD86" i="79"/>
  <c r="AC86" i="79"/>
  <c r="AE85" i="79"/>
  <c r="AD85" i="79"/>
  <c r="AC85" i="79"/>
  <c r="AE84" i="79"/>
  <c r="AD84" i="79"/>
  <c r="AC84" i="79"/>
  <c r="AE83" i="79"/>
  <c r="AD83" i="79"/>
  <c r="AC83" i="79"/>
  <c r="AE82" i="79"/>
  <c r="AD82" i="79"/>
  <c r="AC82" i="79"/>
  <c r="AE81" i="79"/>
  <c r="AD81" i="79"/>
  <c r="AC81" i="79"/>
  <c r="AE80" i="79"/>
  <c r="AD80" i="79"/>
  <c r="AC80" i="79"/>
  <c r="AE79" i="79"/>
  <c r="AD79" i="79"/>
  <c r="AC79" i="79"/>
  <c r="AE78" i="79"/>
  <c r="AD78" i="79"/>
  <c r="AC78" i="79"/>
  <c r="AE77" i="79"/>
  <c r="AD77" i="79"/>
  <c r="AC77" i="79"/>
  <c r="AE76" i="79"/>
  <c r="AD76" i="79"/>
  <c r="AC76" i="79"/>
  <c r="AE75" i="79"/>
  <c r="AD75" i="79"/>
  <c r="AC75" i="79"/>
  <c r="AE74" i="79"/>
  <c r="AD74" i="79"/>
  <c r="AC74" i="79"/>
  <c r="AE73" i="79"/>
  <c r="AD73" i="79"/>
  <c r="AC73" i="79"/>
  <c r="AE72" i="79"/>
  <c r="AD72" i="79"/>
  <c r="AC72" i="79"/>
  <c r="AE71" i="79"/>
  <c r="AD71" i="79"/>
  <c r="AC71" i="79"/>
  <c r="AE70" i="79"/>
  <c r="AD70" i="79"/>
  <c r="AC70" i="79"/>
  <c r="AE69" i="79"/>
  <c r="AD69" i="79"/>
  <c r="AC69" i="79"/>
  <c r="AE68" i="79"/>
  <c r="AD68" i="79"/>
  <c r="AC68" i="79"/>
  <c r="AE67" i="79"/>
  <c r="AD67" i="79"/>
  <c r="AC67" i="79"/>
  <c r="AE66" i="79"/>
  <c r="AD66" i="79"/>
  <c r="AC66" i="79"/>
  <c r="AE65" i="79"/>
  <c r="AD65" i="79"/>
  <c r="AC65" i="79"/>
  <c r="AE64" i="79"/>
  <c r="AD64" i="79"/>
  <c r="AC64" i="79"/>
  <c r="AE63" i="79"/>
  <c r="AD63" i="79"/>
  <c r="AC63" i="79"/>
  <c r="AE62" i="79"/>
  <c r="AD62" i="79"/>
  <c r="AC62" i="79"/>
  <c r="AE61" i="79"/>
  <c r="AD61" i="79"/>
  <c r="AC61" i="79"/>
  <c r="AE60" i="79"/>
  <c r="AD60" i="79"/>
  <c r="AC60" i="79"/>
  <c r="AE59" i="79"/>
  <c r="AD59" i="79"/>
  <c r="AC59" i="79"/>
  <c r="AE58" i="79"/>
  <c r="AD58" i="79"/>
  <c r="AC58" i="79"/>
  <c r="AE57" i="79"/>
  <c r="AD57" i="79"/>
  <c r="AC57" i="79"/>
  <c r="AE56" i="79"/>
  <c r="AD56" i="79"/>
  <c r="AC56" i="79"/>
  <c r="AE55" i="79"/>
  <c r="AD55" i="79"/>
  <c r="AC55" i="79"/>
  <c r="AE54" i="79"/>
  <c r="AD54" i="79"/>
  <c r="AC54" i="79"/>
  <c r="AE53" i="79"/>
  <c r="AD53" i="79"/>
  <c r="AC53" i="79"/>
  <c r="AE52" i="79"/>
  <c r="AD52" i="79"/>
  <c r="AC52" i="79"/>
  <c r="AE51" i="79"/>
  <c r="AD51" i="79"/>
  <c r="AC51" i="79"/>
  <c r="AE50" i="79"/>
  <c r="AD50" i="79"/>
  <c r="AC50" i="79"/>
  <c r="AE49" i="79"/>
  <c r="AD49" i="79"/>
  <c r="AC49" i="79"/>
  <c r="AE48" i="79"/>
  <c r="AD48" i="79"/>
  <c r="AC48" i="79"/>
  <c r="AE47" i="79"/>
  <c r="AD47" i="79"/>
  <c r="AC47" i="79"/>
  <c r="AE46" i="79"/>
  <c r="AD46" i="79"/>
  <c r="AC46" i="79"/>
  <c r="AE45" i="79"/>
  <c r="AD45" i="79"/>
  <c r="AC45" i="79"/>
  <c r="AE44" i="79"/>
  <c r="AD44" i="79"/>
  <c r="AC44" i="79"/>
  <c r="AE43" i="79"/>
  <c r="AD43" i="79"/>
  <c r="AC43" i="79"/>
  <c r="AE42" i="79"/>
  <c r="AD42" i="79"/>
  <c r="AC42" i="79"/>
  <c r="AE41" i="79"/>
  <c r="AD41" i="79"/>
  <c r="AC41" i="79"/>
  <c r="AE40" i="79"/>
  <c r="AD40" i="79"/>
  <c r="AC40" i="79"/>
  <c r="AE39" i="79"/>
  <c r="AD39" i="79"/>
  <c r="AC39" i="79"/>
  <c r="AE38" i="79"/>
  <c r="AD38" i="79"/>
  <c r="AC38" i="79"/>
  <c r="AE37" i="79"/>
  <c r="AD37" i="79"/>
  <c r="AC37" i="79"/>
  <c r="AE36" i="79"/>
  <c r="AD36" i="79"/>
  <c r="AC36" i="79"/>
  <c r="AE35" i="79"/>
  <c r="AD35" i="79"/>
  <c r="AC35" i="79"/>
  <c r="AE34" i="79"/>
  <c r="AD34" i="79"/>
  <c r="AC34" i="79"/>
  <c r="AE33" i="79"/>
  <c r="AD33" i="79"/>
  <c r="AC33" i="79"/>
  <c r="AE32" i="79"/>
  <c r="AD32" i="79"/>
  <c r="AC32" i="79"/>
  <c r="AE31" i="79"/>
  <c r="AD31" i="79"/>
  <c r="AC31" i="79"/>
  <c r="AE30" i="79"/>
  <c r="AD30" i="79"/>
  <c r="AC30" i="79"/>
  <c r="AE29" i="79"/>
  <c r="AD29" i="79"/>
  <c r="AC29" i="79"/>
  <c r="AE28" i="79"/>
  <c r="AD28" i="79"/>
  <c r="AC28" i="79"/>
  <c r="AE27" i="79"/>
  <c r="AD27" i="79"/>
  <c r="AC27" i="79"/>
  <c r="AE26" i="79"/>
  <c r="AD26" i="79"/>
  <c r="AC26" i="79"/>
  <c r="AE25" i="79"/>
  <c r="AD25" i="79"/>
  <c r="AC25" i="79"/>
  <c r="AE24" i="79"/>
  <c r="AD24" i="79"/>
  <c r="AC24" i="79"/>
  <c r="AE23" i="79"/>
  <c r="AD23" i="79"/>
  <c r="AC23" i="79"/>
  <c r="AE22" i="79"/>
  <c r="AD22" i="79"/>
  <c r="AC22" i="79"/>
  <c r="AE21" i="79"/>
  <c r="AD21" i="79"/>
  <c r="AC21" i="79"/>
  <c r="AE20" i="79"/>
  <c r="AD20" i="79"/>
  <c r="AC20" i="79"/>
  <c r="AE19" i="79"/>
  <c r="AD19" i="79"/>
  <c r="AC19" i="79"/>
  <c r="AE18" i="79"/>
  <c r="AD18" i="79"/>
  <c r="AC18" i="79"/>
  <c r="AE17" i="79"/>
  <c r="AD17" i="79"/>
  <c r="AC17" i="79"/>
  <c r="AE16" i="79"/>
  <c r="AD16" i="79"/>
  <c r="AC16" i="79"/>
  <c r="AE15" i="79"/>
  <c r="AD15" i="79"/>
  <c r="AC15" i="79"/>
  <c r="AE14" i="79"/>
  <c r="AD14" i="79"/>
  <c r="AC14" i="79"/>
  <c r="AE13" i="79"/>
  <c r="AD13" i="79"/>
  <c r="AC13" i="79"/>
  <c r="AE12" i="79"/>
  <c r="AD12" i="79"/>
  <c r="AC12" i="79"/>
  <c r="E12" i="59" l="1"/>
  <c r="E13" i="59"/>
  <c r="E14" i="59"/>
  <c r="E15" i="59"/>
  <c r="E16" i="59"/>
  <c r="E17" i="59"/>
  <c r="E18" i="59"/>
  <c r="E19" i="59"/>
  <c r="E20" i="59"/>
  <c r="E21" i="59"/>
  <c r="E22" i="59"/>
  <c r="E23" i="59"/>
  <c r="E24" i="59"/>
  <c r="E25" i="59"/>
  <c r="E26" i="59"/>
  <c r="E27" i="59"/>
  <c r="E28" i="59"/>
  <c r="E29" i="59"/>
  <c r="E30" i="59"/>
  <c r="E11" i="59"/>
  <c r="H36" i="59" l="1"/>
  <c r="F35" i="59"/>
  <c r="K34" i="59"/>
  <c r="J35" i="59"/>
  <c r="Z35" i="59"/>
  <c r="F34" i="59"/>
  <c r="Q36" i="59"/>
  <c r="S34" i="59"/>
  <c r="J34" i="59"/>
  <c r="K36" i="59"/>
  <c r="T36" i="59"/>
  <c r="Z34" i="59"/>
  <c r="K35" i="59"/>
  <c r="K38" i="59" s="1"/>
  <c r="AA36" i="59"/>
  <c r="Y34" i="59"/>
  <c r="L36" i="59"/>
  <c r="M35" i="59"/>
  <c r="Q35" i="59"/>
  <c r="U35" i="59"/>
  <c r="Z36" i="59"/>
  <c r="Y35" i="59"/>
  <c r="X34" i="59"/>
  <c r="I34" i="59"/>
  <c r="G36" i="59"/>
  <c r="U36" i="59"/>
  <c r="AA34" i="59"/>
  <c r="P36" i="59"/>
  <c r="AA35" i="59"/>
  <c r="R35" i="59"/>
  <c r="J36" i="59"/>
  <c r="O34" i="59"/>
  <c r="T35" i="59"/>
  <c r="W34" i="59"/>
  <c r="I35" i="59"/>
  <c r="L34" i="59"/>
  <c r="N34" i="59"/>
  <c r="R34" i="59"/>
  <c r="S35" i="59"/>
  <c r="X36" i="59"/>
  <c r="W35" i="59"/>
  <c r="V34" i="59"/>
  <c r="I36" i="59"/>
  <c r="G34" i="59"/>
  <c r="N35" i="59"/>
  <c r="G35" i="59"/>
  <c r="AC36" i="59"/>
  <c r="AD36" i="59"/>
  <c r="AD34" i="59"/>
  <c r="AD35" i="59"/>
  <c r="AC34" i="59"/>
  <c r="AC35" i="59"/>
  <c r="L35" i="59"/>
  <c r="Y36" i="59"/>
  <c r="O36" i="59"/>
  <c r="M34" i="59"/>
  <c r="Q34" i="59"/>
  <c r="U34" i="59"/>
  <c r="W36" i="59"/>
  <c r="V35" i="59"/>
  <c r="H34" i="59"/>
  <c r="F36" i="59"/>
  <c r="F38" i="59" s="1"/>
  <c r="M36" i="59"/>
  <c r="AB35" i="59"/>
  <c r="O35" i="59"/>
  <c r="AB36" i="59"/>
  <c r="S36" i="59"/>
  <c r="P35" i="59"/>
  <c r="X35" i="59"/>
  <c r="N36" i="59"/>
  <c r="R36" i="59"/>
  <c r="P34" i="59"/>
  <c r="T34" i="59"/>
  <c r="V36" i="59"/>
  <c r="AB34" i="59"/>
  <c r="H35" i="59"/>
  <c r="D26" i="18"/>
  <c r="D25" i="18"/>
  <c r="AD38" i="59" l="1"/>
  <c r="Q38" i="59"/>
  <c r="P38" i="59"/>
  <c r="U38" i="59"/>
  <c r="K103" i="21" s="1"/>
  <c r="AA38" i="59"/>
  <c r="AB38" i="59"/>
  <c r="AE35" i="59"/>
  <c r="T38" i="59"/>
  <c r="J103" i="21" s="1"/>
  <c r="AC38" i="59"/>
  <c r="V38" i="59"/>
  <c r="L103" i="21" s="1"/>
  <c r="W38" i="59"/>
  <c r="Z38" i="59"/>
  <c r="M38" i="59"/>
  <c r="O38" i="59"/>
  <c r="J38" i="59"/>
  <c r="S38" i="59"/>
  <c r="I103" i="21" s="1"/>
  <c r="AE34" i="59"/>
  <c r="AE36" i="59"/>
  <c r="R38" i="59"/>
  <c r="H103" i="21" s="1"/>
  <c r="I38" i="59"/>
  <c r="Y38" i="59"/>
  <c r="H38" i="59"/>
  <c r="N38" i="59"/>
  <c r="X38" i="59"/>
  <c r="G38" i="59"/>
  <c r="L38" i="59"/>
  <c r="AV12" i="79" l="1"/>
  <c r="AV13" i="79" s="1"/>
  <c r="AV14" i="79" s="1"/>
  <c r="AV15" i="79" s="1"/>
  <c r="AV16" i="79" s="1"/>
  <c r="AV17" i="79" s="1"/>
  <c r="AV18" i="79" s="1"/>
  <c r="AV19" i="79" s="1"/>
  <c r="AV20" i="79" s="1"/>
  <c r="AV21" i="79" s="1"/>
  <c r="AV22" i="79" s="1"/>
  <c r="AV23" i="79" s="1"/>
  <c r="AV24" i="79" s="1"/>
  <c r="AV25" i="79" s="1"/>
  <c r="AV26" i="79" s="1"/>
  <c r="AV27" i="79" s="1"/>
  <c r="AV28" i="79" s="1"/>
  <c r="AV29" i="79" s="1"/>
  <c r="AV30" i="79" s="1"/>
  <c r="AV31" i="79" s="1"/>
  <c r="AV32" i="79" s="1"/>
  <c r="AV33" i="79" s="1"/>
  <c r="AV34" i="79" s="1"/>
  <c r="AV35" i="79" s="1"/>
  <c r="AV36" i="79" s="1"/>
  <c r="AV37" i="79" s="1"/>
  <c r="AV38" i="79" s="1"/>
  <c r="AV39" i="79" s="1"/>
  <c r="AV40" i="79" s="1"/>
  <c r="AV41" i="79" s="1"/>
  <c r="AV42" i="79" s="1"/>
  <c r="AV43" i="79" s="1"/>
  <c r="AV44" i="79" s="1"/>
  <c r="AV45" i="79" s="1"/>
  <c r="AV46" i="79" s="1"/>
  <c r="AV47" i="79" s="1"/>
  <c r="AV48" i="79" s="1"/>
  <c r="AV49" i="79" s="1"/>
  <c r="AV50" i="79" s="1"/>
  <c r="AV51" i="79" s="1"/>
  <c r="AV52" i="79" s="1"/>
  <c r="AV53" i="79" s="1"/>
  <c r="AV54" i="79" s="1"/>
  <c r="AV55" i="79" s="1"/>
  <c r="AV56" i="79" s="1"/>
  <c r="AV57" i="79" s="1"/>
  <c r="AV58" i="79" s="1"/>
  <c r="AV59" i="79" s="1"/>
  <c r="AV60" i="79" s="1"/>
  <c r="AV61" i="79" s="1"/>
  <c r="AV62" i="79" s="1"/>
  <c r="AV63" i="79" s="1"/>
  <c r="AV64" i="79" s="1"/>
  <c r="AV65" i="79" s="1"/>
  <c r="AV66" i="79" s="1"/>
  <c r="AV67" i="79" s="1"/>
  <c r="AV68" i="79" s="1"/>
  <c r="AV69" i="79" s="1"/>
  <c r="AV70" i="79" s="1"/>
  <c r="AV71" i="79" s="1"/>
  <c r="AV72" i="79" s="1"/>
  <c r="AV73" i="79" s="1"/>
  <c r="AV74" i="79" s="1"/>
  <c r="AV75" i="79" s="1"/>
  <c r="AV76" i="79" s="1"/>
  <c r="AV77" i="79" s="1"/>
  <c r="AV78" i="79" s="1"/>
  <c r="AV79" i="79" s="1"/>
  <c r="AV80" i="79" s="1"/>
  <c r="AV81" i="79" s="1"/>
  <c r="AV82" i="79" s="1"/>
  <c r="AV83" i="79" s="1"/>
  <c r="AV84" i="79" s="1"/>
  <c r="AV85" i="79" s="1"/>
  <c r="AV86" i="79" s="1"/>
  <c r="AV87" i="79" s="1"/>
  <c r="AV88" i="79" s="1"/>
  <c r="AV89" i="79" s="1"/>
  <c r="AV90" i="79" s="1"/>
  <c r="AV91" i="79" s="1"/>
  <c r="AV92" i="79" s="1"/>
  <c r="AV93" i="79" s="1"/>
  <c r="AV94" i="79" s="1"/>
  <c r="AV95" i="79" s="1"/>
  <c r="AV96" i="79" s="1"/>
  <c r="AV97" i="79" s="1"/>
  <c r="AV98" i="79" s="1"/>
  <c r="AV99" i="79" s="1"/>
  <c r="AV100" i="79" s="1"/>
  <c r="AV101" i="79" s="1"/>
  <c r="AV102" i="79" s="1"/>
  <c r="AV103" i="79" s="1"/>
  <c r="AV104" i="79" s="1"/>
  <c r="AV105" i="79" s="1"/>
  <c r="AV106" i="79" s="1"/>
  <c r="AV107" i="79" s="1"/>
  <c r="AV108" i="79" s="1"/>
  <c r="AV109" i="79" s="1"/>
  <c r="AV110" i="79" s="1"/>
  <c r="AV111" i="79" s="1"/>
  <c r="AV112" i="79" s="1"/>
  <c r="AV113" i="79" s="1"/>
  <c r="AV114" i="79" s="1"/>
  <c r="AV115" i="79" s="1"/>
  <c r="AV116" i="79" s="1"/>
  <c r="AV117" i="79" s="1"/>
  <c r="AV118" i="79" s="1"/>
  <c r="AV119" i="79" s="1"/>
  <c r="AV120" i="79" s="1"/>
  <c r="AV121" i="79" s="1"/>
  <c r="AV122" i="79" s="1"/>
  <c r="AV123" i="79" s="1"/>
  <c r="AV124" i="79" s="1"/>
  <c r="AV125" i="79" s="1"/>
  <c r="AV126" i="79" s="1"/>
  <c r="AV127" i="79" s="1"/>
  <c r="AV128" i="79" s="1"/>
  <c r="AV129" i="79" s="1"/>
  <c r="AV130" i="79" s="1"/>
  <c r="AV131" i="79" s="1"/>
  <c r="AV132" i="79" s="1"/>
  <c r="AJ12" i="79"/>
  <c r="AJ13" i="79" s="1"/>
  <c r="AJ14" i="79" s="1"/>
  <c r="AJ15" i="79" s="1"/>
  <c r="AJ16" i="79" s="1"/>
  <c r="AJ17" i="79" s="1"/>
  <c r="AJ18" i="79" s="1"/>
  <c r="AJ19" i="79" s="1"/>
  <c r="AJ20" i="79" s="1"/>
  <c r="AJ21" i="79" s="1"/>
  <c r="AJ22" i="79" s="1"/>
  <c r="AJ23" i="79" s="1"/>
  <c r="AJ24" i="79" s="1"/>
  <c r="AJ25" i="79" s="1"/>
  <c r="AJ26" i="79" s="1"/>
  <c r="AJ27" i="79" s="1"/>
  <c r="AJ28" i="79" s="1"/>
  <c r="AJ29" i="79" s="1"/>
  <c r="AJ30" i="79" s="1"/>
  <c r="AJ31" i="79" s="1"/>
  <c r="AJ32" i="79" s="1"/>
  <c r="AJ33" i="79" s="1"/>
  <c r="AJ34" i="79" s="1"/>
  <c r="AJ35" i="79" s="1"/>
  <c r="AJ36" i="79" s="1"/>
  <c r="AJ37" i="79" s="1"/>
  <c r="AJ38" i="79" s="1"/>
  <c r="AJ39" i="79" s="1"/>
  <c r="AJ40" i="79" s="1"/>
  <c r="AJ41" i="79" s="1"/>
  <c r="AJ42" i="79" s="1"/>
  <c r="AJ43" i="79" s="1"/>
  <c r="AJ44" i="79" s="1"/>
  <c r="AJ45" i="79" s="1"/>
  <c r="AJ46" i="79" s="1"/>
  <c r="AJ47" i="79" s="1"/>
  <c r="AJ48" i="79" s="1"/>
  <c r="AJ49" i="79" s="1"/>
  <c r="AJ50" i="79" s="1"/>
  <c r="AJ51" i="79" s="1"/>
  <c r="AJ52" i="79" s="1"/>
  <c r="AJ53" i="79" s="1"/>
  <c r="AJ54" i="79" s="1"/>
  <c r="AJ55" i="79" s="1"/>
  <c r="AJ56" i="79" s="1"/>
  <c r="AJ57" i="79" s="1"/>
  <c r="AJ58" i="79" s="1"/>
  <c r="AJ59" i="79" s="1"/>
  <c r="AJ60" i="79" s="1"/>
  <c r="AJ61" i="79" s="1"/>
  <c r="AJ62" i="79" s="1"/>
  <c r="AJ63" i="79" s="1"/>
  <c r="AJ64" i="79" s="1"/>
  <c r="AJ65" i="79" s="1"/>
  <c r="AJ66" i="79" s="1"/>
  <c r="AJ67" i="79" s="1"/>
  <c r="AJ68" i="79" s="1"/>
  <c r="AJ69" i="79" s="1"/>
  <c r="AJ70" i="79" s="1"/>
  <c r="AJ71" i="79" s="1"/>
  <c r="AJ72" i="79" s="1"/>
  <c r="AJ73" i="79" s="1"/>
  <c r="AJ74" i="79" s="1"/>
  <c r="AJ75" i="79" s="1"/>
  <c r="AJ76" i="79" s="1"/>
  <c r="AJ77" i="79" s="1"/>
  <c r="AJ78" i="79" s="1"/>
  <c r="AJ79" i="79" s="1"/>
  <c r="AJ80" i="79" s="1"/>
  <c r="AJ81" i="79" s="1"/>
  <c r="AJ82" i="79" s="1"/>
  <c r="AJ83" i="79" s="1"/>
  <c r="AJ84" i="79" s="1"/>
  <c r="AJ85" i="79" s="1"/>
  <c r="AJ86" i="79" s="1"/>
  <c r="AJ87" i="79" s="1"/>
  <c r="AJ88" i="79" s="1"/>
  <c r="AJ89" i="79" s="1"/>
  <c r="AJ90" i="79" s="1"/>
  <c r="AJ91" i="79" s="1"/>
  <c r="AJ92" i="79" s="1"/>
  <c r="AJ93" i="79" s="1"/>
  <c r="AJ94" i="79" s="1"/>
  <c r="AJ95" i="79" s="1"/>
  <c r="AJ96" i="79" s="1"/>
  <c r="AJ97" i="79" s="1"/>
  <c r="AJ98" i="79" s="1"/>
  <c r="AJ99" i="79" s="1"/>
  <c r="AJ100" i="79" s="1"/>
  <c r="AJ101" i="79" s="1"/>
  <c r="AJ102" i="79" s="1"/>
  <c r="AJ103" i="79" s="1"/>
  <c r="AJ104" i="79" s="1"/>
  <c r="AJ105" i="79" s="1"/>
  <c r="AJ106" i="79" s="1"/>
  <c r="AJ107" i="79" s="1"/>
  <c r="AJ108" i="79" s="1"/>
  <c r="AJ109" i="79" s="1"/>
  <c r="AJ110" i="79" s="1"/>
  <c r="AJ111" i="79" s="1"/>
  <c r="AJ112" i="79" s="1"/>
  <c r="AJ113" i="79" s="1"/>
  <c r="AJ114" i="79" s="1"/>
  <c r="AJ115" i="79" s="1"/>
  <c r="AJ116" i="79" s="1"/>
  <c r="AJ117" i="79" s="1"/>
  <c r="AJ118" i="79" s="1"/>
  <c r="AJ119" i="79" s="1"/>
  <c r="AJ120" i="79" s="1"/>
  <c r="AJ121" i="79" s="1"/>
  <c r="AJ122" i="79" s="1"/>
  <c r="AJ123" i="79" s="1"/>
  <c r="AJ124" i="79" s="1"/>
  <c r="AJ125" i="79" s="1"/>
  <c r="AJ126" i="79" s="1"/>
  <c r="AJ127" i="79" s="1"/>
  <c r="AJ128" i="79" s="1"/>
  <c r="AJ129" i="79" s="1"/>
  <c r="AJ130" i="79" s="1"/>
  <c r="AJ131" i="79" s="1"/>
  <c r="AJ132" i="79" s="1"/>
  <c r="G103" i="21"/>
  <c r="AE38" i="59"/>
  <c r="AP12" i="79"/>
  <c r="AP13" i="79" s="1"/>
  <c r="AP14" i="79" s="1"/>
  <c r="AP15" i="79" s="1"/>
  <c r="AP16" i="79" s="1"/>
  <c r="AP17" i="79" s="1"/>
  <c r="AP18" i="79" s="1"/>
  <c r="AP19" i="79" s="1"/>
  <c r="AP20" i="79" s="1"/>
  <c r="AP21" i="79" s="1"/>
  <c r="AP22" i="79" s="1"/>
  <c r="AP23" i="79" s="1"/>
  <c r="AP24" i="79" s="1"/>
  <c r="AP25" i="79" s="1"/>
  <c r="AP26" i="79" s="1"/>
  <c r="AP27" i="79" s="1"/>
  <c r="AP28" i="79" s="1"/>
  <c r="AP29" i="79" s="1"/>
  <c r="AP30" i="79" s="1"/>
  <c r="AP31" i="79" s="1"/>
  <c r="AP32" i="79" s="1"/>
  <c r="AP33" i="79" s="1"/>
  <c r="AP34" i="79" s="1"/>
  <c r="AP35" i="79" s="1"/>
  <c r="AP36" i="79" s="1"/>
  <c r="AP37" i="79" s="1"/>
  <c r="AP38" i="79" s="1"/>
  <c r="AP39" i="79" s="1"/>
  <c r="AP40" i="79" s="1"/>
  <c r="AP41" i="79" s="1"/>
  <c r="AP42" i="79" s="1"/>
  <c r="AP43" i="79" s="1"/>
  <c r="AP44" i="79" s="1"/>
  <c r="AP45" i="79" s="1"/>
  <c r="AP46" i="79" s="1"/>
  <c r="AP47" i="79" s="1"/>
  <c r="AP48" i="79" s="1"/>
  <c r="AP49" i="79" s="1"/>
  <c r="AP50" i="79" s="1"/>
  <c r="AP51" i="79" s="1"/>
  <c r="AP52" i="79" s="1"/>
  <c r="AP53" i="79" s="1"/>
  <c r="AP54" i="79" s="1"/>
  <c r="AP55" i="79" s="1"/>
  <c r="AP56" i="79" s="1"/>
  <c r="AP57" i="79" s="1"/>
  <c r="AP58" i="79" s="1"/>
  <c r="AP59" i="79" s="1"/>
  <c r="AP60" i="79" s="1"/>
  <c r="AP61" i="79" s="1"/>
  <c r="AP62" i="79" s="1"/>
  <c r="AP63" i="79" s="1"/>
  <c r="AP64" i="79" s="1"/>
  <c r="AP65" i="79" s="1"/>
  <c r="AP66" i="79" s="1"/>
  <c r="AP67" i="79" s="1"/>
  <c r="AP68" i="79" s="1"/>
  <c r="AP69" i="79" s="1"/>
  <c r="AP70" i="79" s="1"/>
  <c r="AP71" i="79" s="1"/>
  <c r="AP72" i="79" s="1"/>
  <c r="AP73" i="79" s="1"/>
  <c r="AP74" i="79" s="1"/>
  <c r="AP75" i="79" s="1"/>
  <c r="AP76" i="79" s="1"/>
  <c r="AP77" i="79" s="1"/>
  <c r="AP78" i="79" s="1"/>
  <c r="AP79" i="79" s="1"/>
  <c r="AP80" i="79" s="1"/>
  <c r="AP81" i="79" s="1"/>
  <c r="AP82" i="79" s="1"/>
  <c r="AP83" i="79" s="1"/>
  <c r="AP84" i="79" s="1"/>
  <c r="AP85" i="79" s="1"/>
  <c r="AP86" i="79" s="1"/>
  <c r="AP87" i="79" s="1"/>
  <c r="AP88" i="79" s="1"/>
  <c r="AP89" i="79" s="1"/>
  <c r="AP90" i="79" s="1"/>
  <c r="AP91" i="79" s="1"/>
  <c r="AP92" i="79" s="1"/>
  <c r="AP93" i="79" s="1"/>
  <c r="AP94" i="79" s="1"/>
  <c r="AP95" i="79" s="1"/>
  <c r="AP96" i="79" s="1"/>
  <c r="AP97" i="79" s="1"/>
  <c r="AP98" i="79" s="1"/>
  <c r="AP99" i="79" s="1"/>
  <c r="AP100" i="79" s="1"/>
  <c r="AP101" i="79" s="1"/>
  <c r="AP102" i="79" s="1"/>
  <c r="AP103" i="79" s="1"/>
  <c r="AP104" i="79" s="1"/>
  <c r="AP105" i="79" s="1"/>
  <c r="AP106" i="79" s="1"/>
  <c r="AP107" i="79" s="1"/>
  <c r="AP108" i="79" s="1"/>
  <c r="AP109" i="79" s="1"/>
  <c r="AP110" i="79" s="1"/>
  <c r="AP111" i="79" s="1"/>
  <c r="AP112" i="79" s="1"/>
  <c r="AP113" i="79" s="1"/>
  <c r="AP114" i="79" s="1"/>
  <c r="AP115" i="79" s="1"/>
  <c r="AP116" i="79" s="1"/>
  <c r="AP117" i="79" s="1"/>
  <c r="AP118" i="79" s="1"/>
  <c r="AP119" i="79" s="1"/>
  <c r="AP120" i="79" s="1"/>
  <c r="AP121" i="79" s="1"/>
  <c r="AP122" i="79" s="1"/>
  <c r="AP123" i="79" s="1"/>
  <c r="AP124" i="79" s="1"/>
  <c r="AP125" i="79" s="1"/>
  <c r="AP126" i="79" s="1"/>
  <c r="AP127" i="79" s="1"/>
  <c r="AP128" i="79" s="1"/>
  <c r="AP129" i="79" s="1"/>
  <c r="AP130" i="79" s="1"/>
  <c r="AP131" i="79" s="1"/>
  <c r="AP132" i="79" s="1"/>
  <c r="D24" i="18"/>
  <c r="D23" i="18"/>
  <c r="D22" i="18"/>
  <c r="D21" i="18"/>
  <c r="D20" i="18"/>
  <c r="I20" i="74"/>
  <c r="I21" i="74"/>
  <c r="I22" i="74"/>
  <c r="I23" i="74"/>
  <c r="F16" i="72" l="1"/>
  <c r="F17" i="72"/>
  <c r="F18" i="72"/>
  <c r="F19" i="72"/>
  <c r="F20" i="72"/>
  <c r="F21" i="72"/>
  <c r="F15" i="72"/>
  <c r="J23" i="72"/>
  <c r="F23" i="72" s="1"/>
  <c r="J22" i="72"/>
  <c r="F22" i="72" s="1"/>
  <c r="F26" i="72"/>
  <c r="J29" i="72"/>
  <c r="F29" i="72" s="1"/>
  <c r="F28" i="72" s="1"/>
  <c r="I14" i="8" s="1"/>
  <c r="P14" i="8" s="1"/>
  <c r="F45" i="72"/>
  <c r="F40" i="72"/>
  <c r="F39" i="72"/>
  <c r="F38" i="72"/>
  <c r="F37" i="72"/>
  <c r="F36" i="72"/>
  <c r="J46" i="72"/>
  <c r="F46" i="72" s="1"/>
  <c r="J45" i="72"/>
  <c r="J44" i="72"/>
  <c r="F44" i="72" s="1"/>
  <c r="J43" i="72"/>
  <c r="F43" i="72" s="1"/>
  <c r="J42" i="72"/>
  <c r="F42" i="72" s="1"/>
  <c r="J41" i="72"/>
  <c r="F41" i="72" s="1"/>
  <c r="J40" i="72"/>
  <c r="J52" i="72"/>
  <c r="F52" i="72" s="1"/>
  <c r="F51" i="72" s="1"/>
  <c r="I21" i="8" s="1"/>
  <c r="P21" i="8" s="1"/>
  <c r="J49" i="72"/>
  <c r="F49" i="72" s="1"/>
  <c r="J60" i="72"/>
  <c r="F60" i="72" s="1"/>
  <c r="F56" i="72"/>
  <c r="F57" i="72"/>
  <c r="F58" i="72"/>
  <c r="F59" i="72"/>
  <c r="F55" i="72"/>
  <c r="J61" i="72"/>
  <c r="F61" i="72" s="1"/>
  <c r="J65" i="72"/>
  <c r="F65" i="72" s="1"/>
  <c r="F64" i="72"/>
  <c r="F32" i="72"/>
  <c r="J33" i="72"/>
  <c r="F33" i="72" s="1"/>
  <c r="I31" i="8"/>
  <c r="P31" i="8" s="1"/>
  <c r="I30" i="8"/>
  <c r="P30" i="8" s="1"/>
  <c r="I29" i="8"/>
  <c r="P29" i="8" s="1"/>
  <c r="I28" i="8"/>
  <c r="P28" i="8" s="1"/>
  <c r="I27" i="8"/>
  <c r="P27" i="8" s="1"/>
  <c r="I25" i="8"/>
  <c r="P25" i="8" s="1"/>
  <c r="I24" i="8"/>
  <c r="P24" i="8" s="1"/>
  <c r="I26" i="8"/>
  <c r="P26" i="8" s="1"/>
  <c r="F16" i="73"/>
  <c r="J17" i="73"/>
  <c r="F17" i="73" s="1"/>
  <c r="J15" i="73"/>
  <c r="F15" i="73" s="1"/>
  <c r="J24" i="73"/>
  <c r="F24" i="73" s="1"/>
  <c r="J23" i="73"/>
  <c r="F23" i="73" s="1"/>
  <c r="J22" i="73"/>
  <c r="F22" i="73" s="1"/>
  <c r="J21" i="73"/>
  <c r="F21" i="73" s="1"/>
  <c r="J20" i="73"/>
  <c r="F20" i="73" s="1"/>
  <c r="F28" i="73"/>
  <c r="J27" i="73"/>
  <c r="F27" i="73" s="1"/>
  <c r="J30" i="73"/>
  <c r="F30" i="73" s="1"/>
  <c r="J29" i="73"/>
  <c r="F29" i="73" s="1"/>
  <c r="F16" i="74"/>
  <c r="G16" i="8" s="1"/>
  <c r="I15" i="75"/>
  <c r="F33" i="8"/>
  <c r="F15" i="76"/>
  <c r="F19" i="76"/>
  <c r="J33" i="8" s="1"/>
  <c r="P33" i="8" l="1"/>
  <c r="F25" i="72"/>
  <c r="I13" i="8" s="1"/>
  <c r="P13" i="8" s="1"/>
  <c r="F63" i="72"/>
  <c r="I23" i="8" s="1"/>
  <c r="P23" i="8" s="1"/>
  <c r="I15" i="76"/>
  <c r="J17" i="8"/>
  <c r="P17" i="8" s="1"/>
  <c r="F54" i="72"/>
  <c r="I22" i="8" s="1"/>
  <c r="P22" i="8" s="1"/>
  <c r="F35" i="72"/>
  <c r="I19" i="8" s="1"/>
  <c r="P19" i="8" s="1"/>
  <c r="F31" i="72"/>
  <c r="I15" i="8" s="1"/>
  <c r="P15" i="8" s="1"/>
  <c r="F14" i="72"/>
  <c r="F48" i="72"/>
  <c r="I20" i="8" s="1"/>
  <c r="P20" i="8" s="1"/>
  <c r="I32" i="8"/>
  <c r="P32" i="8" s="1"/>
  <c r="F19" i="73"/>
  <c r="H18" i="8" s="1"/>
  <c r="F26" i="73"/>
  <c r="H22" i="8" s="1"/>
  <c r="F14" i="73"/>
  <c r="H16" i="8" s="1"/>
  <c r="P16" i="8" s="1"/>
  <c r="I19" i="76"/>
  <c r="I16" i="74"/>
  <c r="G18" i="8" l="1"/>
  <c r="P18" i="8" s="1"/>
  <c r="AC7" i="21" l="1"/>
  <c r="AE7" i="21"/>
  <c r="AD7" i="21"/>
  <c r="AB7" i="21"/>
  <c r="AA7" i="21"/>
  <c r="Z7" i="21"/>
  <c r="Y7" i="21"/>
  <c r="X7" i="21"/>
  <c r="W7" i="21"/>
  <c r="V7" i="21"/>
  <c r="U7" i="21"/>
  <c r="T7" i="21"/>
  <c r="S7" i="21"/>
  <c r="R7" i="21"/>
  <c r="Q7" i="21"/>
  <c r="P7" i="21"/>
  <c r="O7" i="21"/>
  <c r="N7" i="21"/>
  <c r="M7" i="21"/>
  <c r="L7" i="21"/>
  <c r="K7" i="21"/>
  <c r="J7" i="21"/>
  <c r="I7" i="21"/>
  <c r="H7" i="21"/>
  <c r="G7" i="21"/>
  <c r="H8" i="21"/>
  <c r="I8" i="21"/>
  <c r="J8" i="21"/>
  <c r="K8" i="21"/>
  <c r="L8" i="21"/>
  <c r="N8" i="21"/>
  <c r="O8" i="21"/>
  <c r="P8" i="21"/>
  <c r="Q8" i="21"/>
  <c r="R8" i="21"/>
  <c r="S8" i="21"/>
  <c r="T8" i="21"/>
  <c r="U8" i="21"/>
  <c r="V8" i="21"/>
  <c r="W8" i="21"/>
  <c r="X8" i="21"/>
  <c r="X15" i="21" s="1"/>
  <c r="Y8" i="21"/>
  <c r="Z8" i="21"/>
  <c r="AA8" i="21"/>
  <c r="AB8" i="21"/>
  <c r="AD8" i="21"/>
  <c r="AE8" i="21"/>
  <c r="H9" i="21"/>
  <c r="I9" i="21"/>
  <c r="J9" i="21"/>
  <c r="K9" i="21"/>
  <c r="M9" i="21"/>
  <c r="M16" i="21" s="1"/>
  <c r="O9" i="21"/>
  <c r="P9" i="21"/>
  <c r="Q9" i="21"/>
  <c r="R9" i="21"/>
  <c r="S9" i="21"/>
  <c r="W9" i="21"/>
  <c r="AA9" i="21"/>
  <c r="AC9" i="21"/>
  <c r="AD9" i="21"/>
  <c r="AE9" i="21"/>
  <c r="H10" i="21"/>
  <c r="I10" i="21"/>
  <c r="J10" i="21"/>
  <c r="K10" i="21"/>
  <c r="M10" i="21"/>
  <c r="M17" i="21" s="1"/>
  <c r="O10" i="21"/>
  <c r="O17" i="21" s="1"/>
  <c r="P10" i="21"/>
  <c r="Q10" i="21"/>
  <c r="S10" i="21"/>
  <c r="AC10" i="21"/>
  <c r="AD10" i="21"/>
  <c r="AE10" i="21"/>
  <c r="L11" i="21"/>
  <c r="M11" i="21"/>
  <c r="N11" i="21"/>
  <c r="AC11" i="21"/>
  <c r="AD11" i="21"/>
  <c r="AE11" i="21"/>
  <c r="H12" i="21"/>
  <c r="I12" i="21"/>
  <c r="J12" i="21"/>
  <c r="K12" i="21"/>
  <c r="L12" i="21"/>
  <c r="L19" i="21" s="1"/>
  <c r="N12" i="21"/>
  <c r="N19" i="21" s="1"/>
  <c r="O12" i="21"/>
  <c r="P12" i="21"/>
  <c r="Q12" i="21"/>
  <c r="R12" i="21"/>
  <c r="S12" i="21"/>
  <c r="T12" i="21"/>
  <c r="T19" i="21" s="1"/>
  <c r="U12" i="21"/>
  <c r="U19" i="21" s="1"/>
  <c r="V12" i="21"/>
  <c r="W12" i="21"/>
  <c r="X12" i="21"/>
  <c r="Y12" i="21"/>
  <c r="Z12" i="21"/>
  <c r="AA12" i="21"/>
  <c r="AB12" i="21"/>
  <c r="AB19" i="21" s="1"/>
  <c r="AD12" i="21"/>
  <c r="AD19" i="21" s="1"/>
  <c r="AE12" i="21"/>
  <c r="AE19" i="21" s="1"/>
  <c r="H13" i="21"/>
  <c r="I13" i="21"/>
  <c r="J13" i="21"/>
  <c r="K13" i="21"/>
  <c r="L13" i="21"/>
  <c r="M13" i="21"/>
  <c r="N13" i="21"/>
  <c r="O13" i="21"/>
  <c r="P13" i="21"/>
  <c r="Q13" i="21"/>
  <c r="R13" i="21"/>
  <c r="S13" i="21"/>
  <c r="T13" i="21"/>
  <c r="U13" i="21"/>
  <c r="V13" i="21"/>
  <c r="W13" i="21"/>
  <c r="X13" i="21"/>
  <c r="Y13" i="21"/>
  <c r="Z13" i="21"/>
  <c r="AA13" i="21"/>
  <c r="AB13" i="21"/>
  <c r="AC13" i="21"/>
  <c r="AD13" i="21"/>
  <c r="AE13" i="21"/>
  <c r="H14" i="21"/>
  <c r="I14" i="21"/>
  <c r="J14" i="21"/>
  <c r="K14" i="21"/>
  <c r="L14" i="21"/>
  <c r="M14" i="21"/>
  <c r="M21" i="21" s="1"/>
  <c r="N14" i="21"/>
  <c r="N21" i="21" s="1"/>
  <c r="O14" i="21"/>
  <c r="O21" i="21" s="1"/>
  <c r="P14" i="21"/>
  <c r="Q14" i="21"/>
  <c r="R14" i="21"/>
  <c r="S14" i="21"/>
  <c r="T14" i="21"/>
  <c r="U14" i="21"/>
  <c r="U21" i="21" s="1"/>
  <c r="V14" i="21"/>
  <c r="V21" i="21" s="1"/>
  <c r="W14" i="21"/>
  <c r="X14" i="21"/>
  <c r="Y14" i="21"/>
  <c r="Z14" i="21"/>
  <c r="AA14" i="21"/>
  <c r="AB14" i="21"/>
  <c r="AC14" i="21"/>
  <c r="AD14" i="21"/>
  <c r="AE14" i="21"/>
  <c r="AE21" i="21" s="1"/>
  <c r="G9" i="21"/>
  <c r="G10" i="21"/>
  <c r="G11" i="21"/>
  <c r="G18" i="21" s="1"/>
  <c r="G12" i="21"/>
  <c r="G19" i="21" s="1"/>
  <c r="G13" i="21"/>
  <c r="G20" i="21" s="1"/>
  <c r="N21" i="89" s="1"/>
  <c r="G14" i="21"/>
  <c r="G21" i="21" s="1"/>
  <c r="G8" i="21"/>
  <c r="G15" i="21" s="1"/>
  <c r="AE12" i="59"/>
  <c r="AE13" i="59"/>
  <c r="AE14" i="59"/>
  <c r="AE15" i="59"/>
  <c r="AE16" i="59"/>
  <c r="AN12" i="89" s="1"/>
  <c r="AE17" i="59"/>
  <c r="AN13" i="89" s="1"/>
  <c r="AE18" i="59"/>
  <c r="AN14" i="89" s="1"/>
  <c r="AE19" i="59"/>
  <c r="AE20" i="59"/>
  <c r="AE21" i="59"/>
  <c r="AE22" i="59"/>
  <c r="AN18" i="89" s="1"/>
  <c r="AE23" i="59"/>
  <c r="AN19" i="89" s="1"/>
  <c r="AE24" i="59"/>
  <c r="AN20" i="89" s="1"/>
  <c r="AE25" i="59"/>
  <c r="AN21" i="89" s="1"/>
  <c r="AE26" i="59"/>
  <c r="AN22" i="89" s="1"/>
  <c r="AE27" i="59"/>
  <c r="AN23" i="89" s="1"/>
  <c r="AE28" i="59"/>
  <c r="AN24" i="89" s="1"/>
  <c r="AE29" i="59"/>
  <c r="AN25" i="89" s="1"/>
  <c r="AE30" i="59"/>
  <c r="AN26" i="89" s="1"/>
  <c r="AE11" i="59"/>
  <c r="AE32" i="59"/>
  <c r="I10" i="8"/>
  <c r="G9" i="59"/>
  <c r="X19" i="21" l="1"/>
  <c r="X21" i="21"/>
  <c r="W19" i="21"/>
  <c r="W21" i="21"/>
  <c r="V19" i="21"/>
  <c r="H21" i="21"/>
  <c r="H16" i="21"/>
  <c r="H53" i="21" s="1"/>
  <c r="H17" i="21"/>
  <c r="H54" i="21" s="1"/>
  <c r="X52" i="21"/>
  <c r="O54" i="21"/>
  <c r="M53" i="21"/>
  <c r="G55" i="21"/>
  <c r="M54" i="21"/>
  <c r="G52" i="21"/>
  <c r="O19" i="21"/>
  <c r="O16" i="21"/>
  <c r="Q20" i="21"/>
  <c r="X21" i="89" s="1"/>
  <c r="W16" i="21"/>
  <c r="H15" i="21"/>
  <c r="H20" i="21"/>
  <c r="O21" i="89" s="1"/>
  <c r="V20" i="21"/>
  <c r="AC21" i="89" s="1"/>
  <c r="G17" i="21"/>
  <c r="G16" i="21"/>
  <c r="X20" i="21"/>
  <c r="AE21" i="89" s="1"/>
  <c r="V15" i="21"/>
  <c r="W20" i="21"/>
  <c r="AD21" i="89" s="1"/>
  <c r="S17" i="21"/>
  <c r="Q16" i="21"/>
  <c r="Q17" i="21"/>
  <c r="P16" i="21"/>
  <c r="U15" i="21"/>
  <c r="P17" i="21"/>
  <c r="T15" i="21"/>
  <c r="U20" i="21"/>
  <c r="AB21" i="89" s="1"/>
  <c r="S15" i="21"/>
  <c r="T20" i="21"/>
  <c r="AA21" i="89" s="1"/>
  <c r="R15" i="21"/>
  <c r="Q15" i="21"/>
  <c r="P21" i="21"/>
  <c r="S20" i="21"/>
  <c r="Z21" i="89" s="1"/>
  <c r="R20" i="21"/>
  <c r="Y21" i="89" s="1"/>
  <c r="H19" i="21"/>
  <c r="P15" i="21"/>
  <c r="P20" i="21"/>
  <c r="W21" i="89" s="1"/>
  <c r="R19" i="21"/>
  <c r="T21" i="21"/>
  <c r="R21" i="21"/>
  <c r="S21" i="21"/>
  <c r="Q21" i="21"/>
  <c r="W15" i="21"/>
  <c r="I19" i="21"/>
  <c r="AE18" i="21"/>
  <c r="I17" i="21"/>
  <c r="O15" i="21"/>
  <c r="K17" i="21"/>
  <c r="J21" i="21"/>
  <c r="AD18" i="21"/>
  <c r="AE15" i="21"/>
  <c r="N15" i="21"/>
  <c r="J19" i="21"/>
  <c r="K21" i="21"/>
  <c r="Y19" i="21"/>
  <c r="Y21" i="21"/>
  <c r="O20" i="21"/>
  <c r="V21" i="89" s="1"/>
  <c r="AC18" i="21"/>
  <c r="AE16" i="21"/>
  <c r="AD15" i="21"/>
  <c r="L15" i="21"/>
  <c r="K16" i="21"/>
  <c r="N18" i="21"/>
  <c r="AD16" i="21"/>
  <c r="AB15" i="21"/>
  <c r="K15" i="21"/>
  <c r="Z19" i="21"/>
  <c r="Z21" i="21"/>
  <c r="AC16" i="21"/>
  <c r="AA15" i="21"/>
  <c r="J15" i="21"/>
  <c r="L21" i="21"/>
  <c r="AA21" i="21"/>
  <c r="J17" i="21"/>
  <c r="AE20" i="21"/>
  <c r="AL21" i="89" s="1"/>
  <c r="AD20" i="21"/>
  <c r="AK21" i="89" s="1"/>
  <c r="AC20" i="21"/>
  <c r="AJ21" i="89" s="1"/>
  <c r="M20" i="21"/>
  <c r="T21" i="89" s="1"/>
  <c r="M18" i="21"/>
  <c r="AB20" i="21"/>
  <c r="AI21" i="89" s="1"/>
  <c r="L20" i="21"/>
  <c r="S21" i="89" s="1"/>
  <c r="S19" i="21"/>
  <c r="L18" i="21"/>
  <c r="AA16" i="21"/>
  <c r="Z15" i="21"/>
  <c r="I15" i="21"/>
  <c r="I16" i="21"/>
  <c r="I21" i="21"/>
  <c r="AA20" i="21"/>
  <c r="AH21" i="89" s="1"/>
  <c r="K20" i="21"/>
  <c r="R21" i="89" s="1"/>
  <c r="AE17" i="21"/>
  <c r="Y15" i="21"/>
  <c r="AA19" i="21"/>
  <c r="J16" i="21"/>
  <c r="Z20" i="21"/>
  <c r="AG21" i="89" s="1"/>
  <c r="J20" i="21"/>
  <c r="Q21" i="89" s="1"/>
  <c r="Q19" i="21"/>
  <c r="AD17" i="21"/>
  <c r="S16" i="21"/>
  <c r="K19" i="21"/>
  <c r="N20" i="21"/>
  <c r="U21" i="89" s="1"/>
  <c r="Y20" i="21"/>
  <c r="AF21" i="89" s="1"/>
  <c r="I20" i="21"/>
  <c r="P21" i="89" s="1"/>
  <c r="P19" i="21"/>
  <c r="AC17" i="21"/>
  <c r="R16" i="21"/>
  <c r="AD21" i="21"/>
  <c r="AC21" i="21"/>
  <c r="AB21" i="21"/>
  <c r="I11" i="21"/>
  <c r="I18" i="21" s="1"/>
  <c r="J11" i="21"/>
  <c r="J18" i="21" s="1"/>
  <c r="AM21" i="89" l="1"/>
  <c r="I53" i="21"/>
  <c r="Q54" i="21"/>
  <c r="AE52" i="21"/>
  <c r="P52" i="21"/>
  <c r="V52" i="21"/>
  <c r="J52" i="21"/>
  <c r="L55" i="21"/>
  <c r="Z52" i="21"/>
  <c r="AA53" i="21"/>
  <c r="AD54" i="21"/>
  <c r="Q53" i="21"/>
  <c r="P53" i="21"/>
  <c r="AB52" i="21"/>
  <c r="I55" i="21"/>
  <c r="R52" i="21"/>
  <c r="S53" i="21"/>
  <c r="K52" i="21"/>
  <c r="AD53" i="21"/>
  <c r="Q52" i="21"/>
  <c r="AE55" i="21"/>
  <c r="N55" i="21"/>
  <c r="K53" i="21"/>
  <c r="Y52" i="21"/>
  <c r="S52" i="21"/>
  <c r="H52" i="21"/>
  <c r="N52" i="21"/>
  <c r="AD55" i="21"/>
  <c r="I54" i="21"/>
  <c r="AE53" i="21"/>
  <c r="W52" i="21"/>
  <c r="W53" i="21"/>
  <c r="I52" i="21"/>
  <c r="K54" i="21"/>
  <c r="O52" i="21"/>
  <c r="J53" i="21"/>
  <c r="L52" i="21"/>
  <c r="AD52" i="21"/>
  <c r="AE54" i="21"/>
  <c r="J54" i="21"/>
  <c r="AC55" i="21"/>
  <c r="T52" i="21"/>
  <c r="AC53" i="21"/>
  <c r="M55" i="21"/>
  <c r="R53" i="21"/>
  <c r="P54" i="21"/>
  <c r="O53" i="21"/>
  <c r="AA52" i="21"/>
  <c r="S54" i="21"/>
  <c r="J55" i="21"/>
  <c r="AC54" i="21"/>
  <c r="U52" i="21"/>
  <c r="G53" i="21"/>
  <c r="G54" i="21"/>
  <c r="C4" i="70"/>
  <c r="I56" i="21" l="1"/>
  <c r="I92" i="21" s="1"/>
  <c r="J56" i="21"/>
  <c r="J92" i="21" s="1"/>
  <c r="AD56" i="21"/>
  <c r="AE56" i="21"/>
  <c r="G56" i="21"/>
  <c r="T10" i="21"/>
  <c r="T17" i="21" s="1"/>
  <c r="W10" i="21"/>
  <c r="W17" i="21" s="1"/>
  <c r="X10" i="21"/>
  <c r="X17" i="21" s="1"/>
  <c r="U30" i="80" l="1"/>
  <c r="V30" i="80" s="1"/>
  <c r="U29" i="80"/>
  <c r="V29" i="80" s="1"/>
  <c r="U6" i="80"/>
  <c r="V6" i="80" s="1"/>
  <c r="U9" i="80"/>
  <c r="V9" i="80" s="1"/>
  <c r="U8" i="80"/>
  <c r="V8" i="80" s="1"/>
  <c r="T54" i="21"/>
  <c r="X54" i="21"/>
  <c r="W54" i="21"/>
  <c r="N10" i="21"/>
  <c r="N17" i="21" s="1"/>
  <c r="Z10" i="21"/>
  <c r="Z17" i="21" s="1"/>
  <c r="Y10" i="21"/>
  <c r="Y17" i="21" s="1"/>
  <c r="U10" i="21"/>
  <c r="U17" i="21" s="1"/>
  <c r="AA10" i="21"/>
  <c r="AA17" i="21" s="1"/>
  <c r="AB10" i="21"/>
  <c r="AB17" i="21" s="1"/>
  <c r="V10" i="21"/>
  <c r="V17" i="21" s="1"/>
  <c r="U54" i="21" l="1"/>
  <c r="V54" i="21"/>
  <c r="N54" i="21"/>
  <c r="AA54" i="21"/>
  <c r="Z54" i="21"/>
  <c r="AB54" i="21"/>
  <c r="Y54" i="21"/>
  <c r="R10" i="21"/>
  <c r="R17" i="21" s="1"/>
  <c r="L10" i="21"/>
  <c r="L17" i="21" s="1"/>
  <c r="AE50" i="21"/>
  <c r="X9" i="21"/>
  <c r="X16" i="21" s="1"/>
  <c r="V9" i="21"/>
  <c r="V16" i="21" s="1"/>
  <c r="U9" i="21"/>
  <c r="T9" i="21"/>
  <c r="T16" i="21" s="1"/>
  <c r="AB11" i="21"/>
  <c r="AB18" i="21" s="1"/>
  <c r="AA11" i="21"/>
  <c r="AA18" i="21" s="1"/>
  <c r="Z11" i="21"/>
  <c r="Z18" i="21" s="1"/>
  <c r="Y11" i="21"/>
  <c r="Y18" i="21" s="1"/>
  <c r="X11" i="21"/>
  <c r="X18" i="21" s="1"/>
  <c r="W11" i="21"/>
  <c r="W18" i="21" s="1"/>
  <c r="V11" i="21"/>
  <c r="V18" i="21" s="1"/>
  <c r="U11" i="21"/>
  <c r="U18" i="21" s="1"/>
  <c r="T11" i="21"/>
  <c r="T18" i="21" s="1"/>
  <c r="Q11" i="21"/>
  <c r="Q18" i="21" s="1"/>
  <c r="P11" i="21"/>
  <c r="P18" i="21" s="1"/>
  <c r="Z9" i="59"/>
  <c r="AA9" i="59"/>
  <c r="AB9" i="59"/>
  <c r="AC9" i="59"/>
  <c r="AD9" i="59"/>
  <c r="AF30" i="51"/>
  <c r="AB30" i="51"/>
  <c r="AC30" i="51"/>
  <c r="AD30" i="51"/>
  <c r="AE30" i="51"/>
  <c r="AC12" i="21"/>
  <c r="AC19" i="21" s="1"/>
  <c r="S11" i="21"/>
  <c r="S18" i="21" s="1"/>
  <c r="Z55" i="21" l="1"/>
  <c r="R54" i="21"/>
  <c r="X55" i="21"/>
  <c r="U55" i="21"/>
  <c r="AB55" i="21"/>
  <c r="T55" i="21"/>
  <c r="W55" i="21"/>
  <c r="W56" i="21" s="1"/>
  <c r="L104" i="21" s="1"/>
  <c r="X53" i="21"/>
  <c r="Q55" i="21"/>
  <c r="Q56" i="21" s="1"/>
  <c r="K98" i="21" s="1"/>
  <c r="V55" i="21"/>
  <c r="Y55" i="21"/>
  <c r="AA55" i="21"/>
  <c r="AA56" i="21" s="1"/>
  <c r="J110" i="21" s="1"/>
  <c r="T53" i="21"/>
  <c r="S55" i="21"/>
  <c r="S56" i="21" s="1"/>
  <c r="H104" i="21" s="1"/>
  <c r="V53" i="21"/>
  <c r="P55" i="21"/>
  <c r="P56" i="21" s="1"/>
  <c r="J98" i="21" s="1"/>
  <c r="L54" i="21"/>
  <c r="AD24" i="21"/>
  <c r="AD50" i="21"/>
  <c r="AC24" i="21"/>
  <c r="AC50" i="21"/>
  <c r="AB24" i="21"/>
  <c r="AB50" i="21"/>
  <c r="AA24" i="21"/>
  <c r="AA50" i="21"/>
  <c r="Z24" i="21"/>
  <c r="Z50" i="21"/>
  <c r="U16" i="21"/>
  <c r="L9" i="21"/>
  <c r="L16" i="21" s="1"/>
  <c r="Y9" i="21"/>
  <c r="Y16" i="21" s="1"/>
  <c r="K11" i="21"/>
  <c r="K18" i="21" s="1"/>
  <c r="Z9" i="21"/>
  <c r="Z16" i="21" s="1"/>
  <c r="M8" i="21"/>
  <c r="M15" i="21" s="1"/>
  <c r="AC8" i="21"/>
  <c r="AC15" i="21" s="1"/>
  <c r="M12" i="21"/>
  <c r="M19" i="21" s="1"/>
  <c r="R11" i="21"/>
  <c r="R18" i="21" s="1"/>
  <c r="F26" i="21"/>
  <c r="E26" i="21"/>
  <c r="AA26" i="21" s="1"/>
  <c r="U22" i="80" l="1"/>
  <c r="V22" i="80" s="1"/>
  <c r="U16" i="80"/>
  <c r="V16" i="80" s="1"/>
  <c r="U15" i="80"/>
  <c r="V15" i="80" s="1"/>
  <c r="X56" i="21"/>
  <c r="G110" i="21" s="1"/>
  <c r="V56" i="21"/>
  <c r="K104" i="21" s="1"/>
  <c r="T56" i="21"/>
  <c r="I104" i="21" s="1"/>
  <c r="Y53" i="21"/>
  <c r="Y56" i="21" s="1"/>
  <c r="H110" i="21" s="1"/>
  <c r="U53" i="21"/>
  <c r="U56" i="21" s="1"/>
  <c r="J104" i="21" s="1"/>
  <c r="M52" i="21"/>
  <c r="M56" i="21" s="1"/>
  <c r="G98" i="21" s="1"/>
  <c r="U26" i="80"/>
  <c r="V26" i="80" s="1"/>
  <c r="K55" i="21"/>
  <c r="K56" i="21" s="1"/>
  <c r="K92" i="21" s="1"/>
  <c r="U18" i="80"/>
  <c r="V18" i="80" s="1"/>
  <c r="Z53" i="21"/>
  <c r="Z56" i="21" s="1"/>
  <c r="I110" i="21" s="1"/>
  <c r="R55" i="21"/>
  <c r="R56" i="21" s="1"/>
  <c r="G104" i="21" s="1"/>
  <c r="L53" i="21"/>
  <c r="L56" i="21" s="1"/>
  <c r="L92" i="21" s="1"/>
  <c r="AC52" i="21"/>
  <c r="AC56" i="21" s="1"/>
  <c r="L110" i="21" s="1"/>
  <c r="V26" i="21"/>
  <c r="AB26" i="21"/>
  <c r="T26" i="21"/>
  <c r="Y26" i="21"/>
  <c r="Z26" i="21"/>
  <c r="Q26" i="21"/>
  <c r="G26" i="21"/>
  <c r="AC26" i="21"/>
  <c r="L26" i="21"/>
  <c r="I26" i="21"/>
  <c r="M26" i="21"/>
  <c r="AE26" i="21"/>
  <c r="J26" i="21"/>
  <c r="AD26" i="21"/>
  <c r="N26" i="21"/>
  <c r="U26" i="21"/>
  <c r="P26" i="21"/>
  <c r="S26" i="21"/>
  <c r="W26" i="21"/>
  <c r="X26" i="21"/>
  <c r="R26" i="21"/>
  <c r="AB9" i="21"/>
  <c r="AB16" i="21" s="1"/>
  <c r="K26" i="21"/>
  <c r="O11" i="21"/>
  <c r="O18" i="21" s="1"/>
  <c r="N9" i="21"/>
  <c r="C25" i="51"/>
  <c r="C24" i="51"/>
  <c r="C23" i="51"/>
  <c r="C22" i="51"/>
  <c r="C21" i="51"/>
  <c r="C20" i="51"/>
  <c r="C19" i="51"/>
  <c r="D11" i="59"/>
  <c r="F21" i="21"/>
  <c r="F20" i="21"/>
  <c r="F19" i="21"/>
  <c r="F18" i="21"/>
  <c r="F17" i="21"/>
  <c r="F16" i="21"/>
  <c r="F15" i="21"/>
  <c r="F9" i="21"/>
  <c r="F10" i="21"/>
  <c r="F11" i="21"/>
  <c r="F12" i="21"/>
  <c r="F13" i="21"/>
  <c r="F14" i="21"/>
  <c r="F8" i="21"/>
  <c r="I9" i="65"/>
  <c r="H9" i="65"/>
  <c r="G9" i="65"/>
  <c r="L10" i="8"/>
  <c r="K10" i="8"/>
  <c r="J10" i="8"/>
  <c r="H10" i="8"/>
  <c r="G10" i="8"/>
  <c r="D3" i="18"/>
  <c r="D4" i="18"/>
  <c r="U28" i="80" l="1"/>
  <c r="V28" i="80" s="1"/>
  <c r="U23" i="80"/>
  <c r="V23" i="80" s="1"/>
  <c r="U19" i="80"/>
  <c r="V19" i="80" s="1"/>
  <c r="U11" i="80"/>
  <c r="V11" i="80" s="1"/>
  <c r="U21" i="80"/>
  <c r="V21" i="80" s="1"/>
  <c r="U20" i="80"/>
  <c r="V20" i="80" s="1"/>
  <c r="U24" i="80"/>
  <c r="V24" i="80" s="1"/>
  <c r="U17" i="80"/>
  <c r="V17" i="80" s="1"/>
  <c r="U12" i="80"/>
  <c r="V12" i="80" s="1"/>
  <c r="AB53" i="21"/>
  <c r="AB56" i="21" s="1"/>
  <c r="K110" i="21" s="1"/>
  <c r="U25" i="80"/>
  <c r="V25" i="80" s="1"/>
  <c r="U10" i="80"/>
  <c r="V10" i="80" s="1"/>
  <c r="O55" i="21"/>
  <c r="O56" i="21" s="1"/>
  <c r="I98" i="21" s="1"/>
  <c r="N16" i="21"/>
  <c r="O26" i="21"/>
  <c r="U27" i="80" l="1"/>
  <c r="V27" i="80" s="1"/>
  <c r="U14" i="80"/>
  <c r="V14" i="80" s="1"/>
  <c r="N53" i="21"/>
  <c r="N56" i="21" s="1"/>
  <c r="H98" i="21" s="1"/>
  <c r="D17" i="18"/>
  <c r="D16" i="18"/>
  <c r="D15" i="18"/>
  <c r="D14" i="18"/>
  <c r="D9" i="18"/>
  <c r="F9" i="65"/>
  <c r="E9" i="65"/>
  <c r="D9" i="65"/>
  <c r="C9" i="65"/>
  <c r="U13" i="80" l="1"/>
  <c r="V13" i="80" s="1"/>
  <c r="D26" i="21"/>
  <c r="G50" i="21"/>
  <c r="C11" i="59"/>
  <c r="F9" i="59"/>
  <c r="G24" i="21" l="1"/>
  <c r="G24" i="51"/>
  <c r="AC24" i="51" s="1"/>
  <c r="Y30" i="87" s="1"/>
  <c r="G25" i="51"/>
  <c r="G23" i="51"/>
  <c r="AE23" i="51" s="1"/>
  <c r="AA29" i="87" s="1"/>
  <c r="AF25" i="51" l="1"/>
  <c r="AB31" i="87" s="1"/>
  <c r="X25" i="51"/>
  <c r="AD23" i="51"/>
  <c r="Z29" i="87" s="1"/>
  <c r="AC25" i="51"/>
  <c r="Y31" i="87" s="1"/>
  <c r="AB25" i="51"/>
  <c r="X31" i="87" s="1"/>
  <c r="AF23" i="51"/>
  <c r="AB29" i="87" s="1"/>
  <c r="AA24" i="51"/>
  <c r="W30" i="87" s="1"/>
  <c r="AD24" i="51"/>
  <c r="Z30" i="87" s="1"/>
  <c r="AA25" i="51"/>
  <c r="W31" i="87" s="1"/>
  <c r="T24" i="51"/>
  <c r="P30" i="87" s="1"/>
  <c r="AE25" i="51"/>
  <c r="AA31" i="87" s="1"/>
  <c r="AB23" i="51"/>
  <c r="X29" i="87" s="1"/>
  <c r="AF24" i="51"/>
  <c r="AB30" i="87" s="1"/>
  <c r="AB24" i="51"/>
  <c r="X30" i="87" s="1"/>
  <c r="AA23" i="51"/>
  <c r="W29" i="87" s="1"/>
  <c r="AD25" i="51"/>
  <c r="Z31" i="87" s="1"/>
  <c r="AC23" i="51"/>
  <c r="Y29" i="87" s="1"/>
  <c r="AE24" i="51"/>
  <c r="AA30" i="87" s="1"/>
  <c r="T23" i="51"/>
  <c r="P29" i="87" s="1"/>
  <c r="Y24" i="51" l="1"/>
  <c r="U30" i="87" s="1"/>
  <c r="W25" i="51"/>
  <c r="S31" i="87" s="1"/>
  <c r="T25" i="51"/>
  <c r="P31" i="87" s="1"/>
  <c r="X24" i="51"/>
  <c r="T30" i="87" s="1"/>
  <c r="AC27" i="63"/>
  <c r="AC26" i="63"/>
  <c r="AC25" i="63"/>
  <c r="AC24" i="63"/>
  <c r="AC23" i="63"/>
  <c r="AC22" i="63"/>
  <c r="N25" i="51" l="1"/>
  <c r="J31" i="87" s="1"/>
  <c r="M24" i="51"/>
  <c r="I30" i="87" s="1"/>
  <c r="Q23" i="51"/>
  <c r="M29" i="87" s="1"/>
  <c r="S24" i="51"/>
  <c r="O30" i="87" s="1"/>
  <c r="R25" i="51"/>
  <c r="N31" i="87" s="1"/>
  <c r="Q24" i="51"/>
  <c r="M30" i="87" s="1"/>
  <c r="H24" i="51"/>
  <c r="D30" i="87" s="1"/>
  <c r="K25" i="51"/>
  <c r="G31" i="87" s="1"/>
  <c r="O25" i="51"/>
  <c r="K31" i="87" s="1"/>
  <c r="U25" i="51"/>
  <c r="Q31" i="87" s="1"/>
  <c r="X23" i="51"/>
  <c r="T29" i="87" s="1"/>
  <c r="W24" i="51"/>
  <c r="S30" i="87" s="1"/>
  <c r="M25" i="51"/>
  <c r="I31" i="87" s="1"/>
  <c r="O23" i="51"/>
  <c r="K29" i="87" s="1"/>
  <c r="U23" i="51"/>
  <c r="Q29" i="87" s="1"/>
  <c r="Z24" i="51"/>
  <c r="V30" i="87" s="1"/>
  <c r="N24" i="51"/>
  <c r="J30" i="87" s="1"/>
  <c r="H25" i="51"/>
  <c r="D31" i="87" s="1"/>
  <c r="V23" i="51"/>
  <c r="R29" i="87" s="1"/>
  <c r="I25" i="51"/>
  <c r="E31" i="87" s="1"/>
  <c r="H23" i="51"/>
  <c r="D29" i="87" s="1"/>
  <c r="K23" i="51"/>
  <c r="G29" i="87" s="1"/>
  <c r="O24" i="51"/>
  <c r="K30" i="87" s="1"/>
  <c r="W23" i="51"/>
  <c r="S29" i="87" s="1"/>
  <c r="P25" i="51"/>
  <c r="L31" i="87" s="1"/>
  <c r="M23" i="51"/>
  <c r="I29" i="87" s="1"/>
  <c r="L23" i="51"/>
  <c r="H29" i="87" s="1"/>
  <c r="J23" i="51"/>
  <c r="F29" i="87" s="1"/>
  <c r="S25" i="51"/>
  <c r="O31" i="87" s="1"/>
  <c r="P23" i="51"/>
  <c r="L29" i="87" s="1"/>
  <c r="P24" i="51"/>
  <c r="L30" i="87" s="1"/>
  <c r="R24" i="51"/>
  <c r="N30" i="87" s="1"/>
  <c r="J25" i="51"/>
  <c r="F31" i="87" s="1"/>
  <c r="L24" i="51"/>
  <c r="H30" i="87" s="1"/>
  <c r="N23" i="51"/>
  <c r="J29" i="87" s="1"/>
  <c r="Y25" i="51"/>
  <c r="U31" i="87" s="1"/>
  <c r="U24" i="51"/>
  <c r="Q30" i="87" s="1"/>
  <c r="S23" i="51"/>
  <c r="O29" i="87" s="1"/>
  <c r="I23" i="51"/>
  <c r="E29" i="87" s="1"/>
  <c r="Q25" i="51"/>
  <c r="M31" i="87" s="1"/>
  <c r="L25" i="51"/>
  <c r="H31" i="87" s="1"/>
  <c r="R23" i="51"/>
  <c r="N29" i="87" s="1"/>
  <c r="J24" i="51"/>
  <c r="F30" i="87" s="1"/>
  <c r="Y23" i="51"/>
  <c r="U29" i="87" s="1"/>
  <c r="I24" i="51"/>
  <c r="E30" i="87" s="1"/>
  <c r="K24" i="51"/>
  <c r="G30" i="87" s="1"/>
  <c r="V25" i="51"/>
  <c r="R31" i="87" s="1"/>
  <c r="V24" i="51"/>
  <c r="R30" i="87" s="1"/>
  <c r="Z23" i="51" l="1"/>
  <c r="V29" i="87" s="1"/>
  <c r="T31" i="87"/>
  <c r="E27" i="21"/>
  <c r="F27" i="21"/>
  <c r="D12" i="59"/>
  <c r="C12" i="59"/>
  <c r="D27" i="21"/>
  <c r="D9" i="89" l="1"/>
  <c r="C9" i="89"/>
  <c r="Q27" i="21"/>
  <c r="H27" i="21"/>
  <c r="S27" i="21"/>
  <c r="P27" i="21"/>
  <c r="O27" i="21"/>
  <c r="G27" i="21"/>
  <c r="M27" i="21"/>
  <c r="AC27" i="21"/>
  <c r="I27" i="21"/>
  <c r="J27" i="21"/>
  <c r="AD27" i="21"/>
  <c r="K27" i="21"/>
  <c r="AE27" i="21"/>
  <c r="T27" i="21"/>
  <c r="X27" i="21"/>
  <c r="W27" i="21"/>
  <c r="N27" i="21"/>
  <c r="Y27" i="21"/>
  <c r="AA27" i="21"/>
  <c r="V27" i="21"/>
  <c r="U27" i="21"/>
  <c r="AB27" i="21"/>
  <c r="Z27" i="21"/>
  <c r="L27" i="21"/>
  <c r="R27" i="21"/>
  <c r="Z25" i="51"/>
  <c r="V31" i="87" s="1"/>
  <c r="F29" i="21"/>
  <c r="E28" i="21"/>
  <c r="F28" i="21"/>
  <c r="E29" i="21"/>
  <c r="D13" i="59"/>
  <c r="D14" i="59"/>
  <c r="D28" i="21"/>
  <c r="D29" i="21"/>
  <c r="C14" i="59"/>
  <c r="C13" i="59"/>
  <c r="C25" i="59" l="1"/>
  <c r="C11" i="89"/>
  <c r="D11" i="89"/>
  <c r="C10" i="89"/>
  <c r="D10" i="89"/>
  <c r="AF27" i="21"/>
  <c r="G8" i="89" s="1"/>
  <c r="Q28" i="21"/>
  <c r="H28" i="21"/>
  <c r="O28" i="21"/>
  <c r="W28" i="21"/>
  <c r="M28" i="21"/>
  <c r="G28" i="21"/>
  <c r="P28" i="21"/>
  <c r="J28" i="21"/>
  <c r="K28" i="21"/>
  <c r="S28" i="21"/>
  <c r="I28" i="21"/>
  <c r="AA28" i="21"/>
  <c r="AC28" i="21"/>
  <c r="AE28" i="21"/>
  <c r="AD28" i="21"/>
  <c r="R28" i="21"/>
  <c r="X28" i="21"/>
  <c r="T28" i="21"/>
  <c r="U28" i="21"/>
  <c r="V28" i="21"/>
  <c r="L28" i="21"/>
  <c r="Z28" i="21"/>
  <c r="Y28" i="21"/>
  <c r="AB28" i="21"/>
  <c r="N28" i="21"/>
  <c r="O29" i="21"/>
  <c r="S29" i="21"/>
  <c r="Q29" i="21"/>
  <c r="P29" i="21"/>
  <c r="G29" i="21"/>
  <c r="H29" i="21"/>
  <c r="M29" i="21"/>
  <c r="AE29" i="21"/>
  <c r="AC29" i="21"/>
  <c r="K29" i="21"/>
  <c r="J29" i="21"/>
  <c r="AD29" i="21"/>
  <c r="I29" i="21"/>
  <c r="X29" i="21"/>
  <c r="W29" i="21"/>
  <c r="T29" i="21"/>
  <c r="N29" i="21"/>
  <c r="Y29" i="21"/>
  <c r="AA29" i="21"/>
  <c r="U29" i="21"/>
  <c r="AB29" i="21"/>
  <c r="Z29" i="21"/>
  <c r="V29" i="21"/>
  <c r="L29" i="21"/>
  <c r="R29" i="21"/>
  <c r="D45" i="21"/>
  <c r="AF45" i="21" s="1"/>
  <c r="G26" i="89" s="1"/>
  <c r="E31" i="21"/>
  <c r="C23" i="59"/>
  <c r="F30" i="21"/>
  <c r="F44" i="21"/>
  <c r="F34" i="21"/>
  <c r="E30" i="21"/>
  <c r="F35" i="21"/>
  <c r="E42" i="21"/>
  <c r="E38" i="21"/>
  <c r="D29" i="59"/>
  <c r="C29" i="59"/>
  <c r="D28" i="59"/>
  <c r="E34" i="21"/>
  <c r="D25" i="59"/>
  <c r="F39" i="21"/>
  <c r="F43" i="21"/>
  <c r="E32" i="21"/>
  <c r="D30" i="59"/>
  <c r="E36" i="21"/>
  <c r="D27" i="59"/>
  <c r="F40" i="21"/>
  <c r="F41" i="21"/>
  <c r="D26" i="59"/>
  <c r="E43" i="21"/>
  <c r="E39" i="21"/>
  <c r="F36" i="21"/>
  <c r="E41" i="21"/>
  <c r="F37" i="21"/>
  <c r="E35" i="21"/>
  <c r="F45" i="21"/>
  <c r="F31" i="21"/>
  <c r="E45" i="21"/>
  <c r="F33" i="21"/>
  <c r="E44" i="21"/>
  <c r="E33" i="21"/>
  <c r="E40" i="21"/>
  <c r="F42" i="21"/>
  <c r="D24" i="59"/>
  <c r="E37" i="21"/>
  <c r="C28" i="59"/>
  <c r="C27" i="59"/>
  <c r="C26" i="59"/>
  <c r="F38" i="21"/>
  <c r="F32" i="21"/>
  <c r="C24" i="59"/>
  <c r="D15" i="59"/>
  <c r="D30" i="21"/>
  <c r="C15" i="59"/>
  <c r="L8" i="89" l="1"/>
  <c r="AF28" i="21"/>
  <c r="G9" i="89" s="1"/>
  <c r="AF29" i="21"/>
  <c r="L37" i="21"/>
  <c r="O37" i="21"/>
  <c r="I37" i="21"/>
  <c r="S37" i="21"/>
  <c r="P37" i="21"/>
  <c r="N37" i="21"/>
  <c r="J37" i="21"/>
  <c r="AD37" i="21"/>
  <c r="X37" i="21"/>
  <c r="U37" i="21"/>
  <c r="R37" i="21"/>
  <c r="Q37" i="21"/>
  <c r="G37" i="21"/>
  <c r="Z37" i="21"/>
  <c r="T37" i="21"/>
  <c r="AB37" i="21"/>
  <c r="V37" i="21"/>
  <c r="AA37" i="21"/>
  <c r="K37" i="21"/>
  <c r="W37" i="21"/>
  <c r="M37" i="21"/>
  <c r="AE37" i="21"/>
  <c r="AC37" i="21"/>
  <c r="Y37" i="21"/>
  <c r="R42" i="21"/>
  <c r="K42" i="21"/>
  <c r="N42" i="21"/>
  <c r="AE42" i="21"/>
  <c r="O42" i="21"/>
  <c r="H42" i="21"/>
  <c r="AC42" i="21"/>
  <c r="X42" i="21"/>
  <c r="P42" i="21"/>
  <c r="V42" i="21"/>
  <c r="S42" i="21"/>
  <c r="L42" i="21"/>
  <c r="Y42" i="21"/>
  <c r="AD42" i="21"/>
  <c r="AA42" i="21"/>
  <c r="G42" i="21"/>
  <c r="AB42" i="21"/>
  <c r="Z42" i="21"/>
  <c r="W42" i="21"/>
  <c r="Q42" i="21"/>
  <c r="I42" i="21"/>
  <c r="U42" i="21"/>
  <c r="J42" i="21"/>
  <c r="T42" i="21"/>
  <c r="M42" i="21"/>
  <c r="H30" i="21"/>
  <c r="M30" i="21"/>
  <c r="O30" i="21"/>
  <c r="W30" i="21"/>
  <c r="G30" i="21"/>
  <c r="P30" i="21"/>
  <c r="Q30" i="21"/>
  <c r="S30" i="21"/>
  <c r="J30" i="21"/>
  <c r="AC30" i="21"/>
  <c r="I30" i="21"/>
  <c r="K30" i="21"/>
  <c r="R30" i="21"/>
  <c r="AD30" i="21"/>
  <c r="AE30" i="21"/>
  <c r="AA30" i="21"/>
  <c r="U30" i="21"/>
  <c r="V30" i="21"/>
  <c r="X30" i="21"/>
  <c r="T30" i="21"/>
  <c r="Z30" i="21"/>
  <c r="L30" i="21"/>
  <c r="Y30" i="21"/>
  <c r="N30" i="21"/>
  <c r="AB30" i="21"/>
  <c r="I39" i="21"/>
  <c r="X39" i="21"/>
  <c r="R39" i="21"/>
  <c r="Q39" i="21"/>
  <c r="AB39" i="21"/>
  <c r="H39" i="21"/>
  <c r="U39" i="21"/>
  <c r="AD39" i="21"/>
  <c r="Y39" i="21"/>
  <c r="N39" i="21"/>
  <c r="P39" i="21"/>
  <c r="AA39" i="21"/>
  <c r="V39" i="21"/>
  <c r="L39" i="21"/>
  <c r="S39" i="21"/>
  <c r="G39" i="21"/>
  <c r="AC39" i="21"/>
  <c r="Z39" i="21"/>
  <c r="W39" i="21"/>
  <c r="T39" i="21"/>
  <c r="J39" i="21"/>
  <c r="AE39" i="21"/>
  <c r="K39" i="21"/>
  <c r="M39" i="21"/>
  <c r="O39" i="21"/>
  <c r="G32" i="21"/>
  <c r="AC32" i="21"/>
  <c r="N32" i="21"/>
  <c r="I32" i="21"/>
  <c r="J32" i="21"/>
  <c r="AE32" i="21"/>
  <c r="AD32" i="21"/>
  <c r="M32" i="21"/>
  <c r="L32" i="21"/>
  <c r="U32" i="21"/>
  <c r="S32" i="21"/>
  <c r="P32" i="21"/>
  <c r="X32" i="21"/>
  <c r="Q32" i="21"/>
  <c r="AA32" i="21"/>
  <c r="AB32" i="21"/>
  <c r="T32" i="21"/>
  <c r="V32" i="21"/>
  <c r="W32" i="21"/>
  <c r="Z32" i="21"/>
  <c r="Y32" i="21"/>
  <c r="K32" i="21"/>
  <c r="R32" i="21"/>
  <c r="O32" i="21"/>
  <c r="G31" i="21"/>
  <c r="O31" i="21"/>
  <c r="V31" i="21"/>
  <c r="N31" i="21"/>
  <c r="W31" i="21"/>
  <c r="U31" i="21"/>
  <c r="AE31" i="21"/>
  <c r="AB31" i="21"/>
  <c r="L31" i="21"/>
  <c r="X31" i="21"/>
  <c r="T31" i="21"/>
  <c r="AD31" i="21"/>
  <c r="H31" i="21"/>
  <c r="Y31" i="21"/>
  <c r="P31" i="21"/>
  <c r="AA31" i="21"/>
  <c r="I31" i="21"/>
  <c r="Z31" i="21"/>
  <c r="S31" i="21"/>
  <c r="J31" i="21"/>
  <c r="Q31" i="21"/>
  <c r="K31" i="21"/>
  <c r="R31" i="21"/>
  <c r="AC31" i="21"/>
  <c r="M31" i="21"/>
  <c r="M33" i="21"/>
  <c r="O33" i="21"/>
  <c r="G33" i="21"/>
  <c r="W33" i="21"/>
  <c r="H33" i="21"/>
  <c r="Q33" i="21"/>
  <c r="P33" i="21"/>
  <c r="R33" i="21"/>
  <c r="S33" i="21"/>
  <c r="K33" i="21"/>
  <c r="AC33" i="21"/>
  <c r="AE33" i="21"/>
  <c r="I33" i="21"/>
  <c r="AA33" i="21"/>
  <c r="AD33" i="21"/>
  <c r="J33" i="21"/>
  <c r="T33" i="21"/>
  <c r="X33" i="21"/>
  <c r="U33" i="21"/>
  <c r="V33" i="21"/>
  <c r="Y33" i="21"/>
  <c r="L33" i="21"/>
  <c r="Z33" i="21"/>
  <c r="N33" i="21"/>
  <c r="AB33" i="21"/>
  <c r="W43" i="21"/>
  <c r="U43" i="21"/>
  <c r="AA43" i="21"/>
  <c r="M43" i="21"/>
  <c r="N43" i="21"/>
  <c r="AD43" i="21"/>
  <c r="V43" i="21"/>
  <c r="AE43" i="21"/>
  <c r="AB43" i="21"/>
  <c r="AC43" i="21"/>
  <c r="K43" i="21"/>
  <c r="S43" i="21"/>
  <c r="G43" i="21"/>
  <c r="L43" i="21"/>
  <c r="H43" i="21"/>
  <c r="J43" i="21"/>
  <c r="T43" i="21"/>
  <c r="Q43" i="21"/>
  <c r="I43" i="21"/>
  <c r="Z43" i="21"/>
  <c r="P43" i="21"/>
  <c r="X43" i="21"/>
  <c r="Y43" i="21"/>
  <c r="O43" i="21"/>
  <c r="R43" i="21"/>
  <c r="M40" i="21"/>
  <c r="Y40" i="21"/>
  <c r="J40" i="21"/>
  <c r="W40" i="21"/>
  <c r="AD40" i="21"/>
  <c r="N40" i="21"/>
  <c r="AC40" i="21"/>
  <c r="Q40" i="21"/>
  <c r="U40" i="21"/>
  <c r="G40" i="21"/>
  <c r="I40" i="21"/>
  <c r="S40" i="21"/>
  <c r="AE40" i="21"/>
  <c r="L40" i="21"/>
  <c r="R40" i="21"/>
  <c r="K40" i="21"/>
  <c r="O40" i="21"/>
  <c r="AB40" i="21"/>
  <c r="T40" i="21"/>
  <c r="V40" i="21"/>
  <c r="AA40" i="21"/>
  <c r="Z40" i="21"/>
  <c r="X40" i="21"/>
  <c r="H40" i="21"/>
  <c r="P40" i="21"/>
  <c r="Q44" i="21"/>
  <c r="O44" i="21"/>
  <c r="I44" i="21"/>
  <c r="M44" i="21"/>
  <c r="G44" i="21"/>
  <c r="V44" i="21"/>
  <c r="W44" i="21"/>
  <c r="N44" i="21"/>
  <c r="U44" i="21"/>
  <c r="J44" i="21"/>
  <c r="L44" i="21"/>
  <c r="T44" i="21"/>
  <c r="X44" i="21"/>
  <c r="AC44" i="21"/>
  <c r="AA44" i="21"/>
  <c r="Z44" i="21"/>
  <c r="Y44" i="21"/>
  <c r="H44" i="21"/>
  <c r="K44" i="21"/>
  <c r="P44" i="21"/>
  <c r="S44" i="21"/>
  <c r="AD44" i="21"/>
  <c r="AB44" i="21"/>
  <c r="R44" i="21"/>
  <c r="AE44" i="21"/>
  <c r="L41" i="21"/>
  <c r="I41" i="21"/>
  <c r="V41" i="21"/>
  <c r="Z41" i="21"/>
  <c r="AD41" i="21"/>
  <c r="G41" i="21"/>
  <c r="H41" i="21"/>
  <c r="W41" i="21"/>
  <c r="S41" i="21"/>
  <c r="O41" i="21"/>
  <c r="AC41" i="21"/>
  <c r="T41" i="21"/>
  <c r="R41" i="21"/>
  <c r="K41" i="21"/>
  <c r="M41" i="21"/>
  <c r="AA41" i="21"/>
  <c r="J41" i="21"/>
  <c r="AE41" i="21"/>
  <c r="P41" i="21"/>
  <c r="U41" i="21"/>
  <c r="Q41" i="21"/>
  <c r="AB41" i="21"/>
  <c r="Y41" i="21"/>
  <c r="N41" i="21"/>
  <c r="X41" i="21"/>
  <c r="R38" i="21"/>
  <c r="X38" i="21"/>
  <c r="Z38" i="21"/>
  <c r="H38" i="21"/>
  <c r="Y38" i="21"/>
  <c r="W38" i="21"/>
  <c r="S38" i="21"/>
  <c r="P38" i="21"/>
  <c r="M38" i="21"/>
  <c r="J38" i="21"/>
  <c r="I38" i="21"/>
  <c r="AB38" i="21"/>
  <c r="K38" i="21"/>
  <c r="V38" i="21"/>
  <c r="N38" i="21"/>
  <c r="AA38" i="21"/>
  <c r="G38" i="21"/>
  <c r="L38" i="21"/>
  <c r="T38" i="21"/>
  <c r="Q38" i="21"/>
  <c r="O38" i="21"/>
  <c r="AE38" i="21"/>
  <c r="AC38" i="21"/>
  <c r="U38" i="21"/>
  <c r="AD38" i="21"/>
  <c r="AD36" i="21"/>
  <c r="L36" i="21"/>
  <c r="AB36" i="21"/>
  <c r="AE36" i="21"/>
  <c r="X36" i="21"/>
  <c r="W36" i="21"/>
  <c r="U36" i="21"/>
  <c r="G36" i="21"/>
  <c r="H36" i="21"/>
  <c r="O36" i="21"/>
  <c r="N36" i="21"/>
  <c r="V36" i="21"/>
  <c r="T36" i="21"/>
  <c r="Z36" i="21"/>
  <c r="AA36" i="21"/>
  <c r="R36" i="21"/>
  <c r="J36" i="21"/>
  <c r="Y36" i="21"/>
  <c r="S36" i="21"/>
  <c r="Q36" i="21"/>
  <c r="K36" i="21"/>
  <c r="P36" i="21"/>
  <c r="I36" i="21"/>
  <c r="AC36" i="21"/>
  <c r="M36" i="21"/>
  <c r="AE45" i="21"/>
  <c r="S45" i="21"/>
  <c r="AD45" i="21"/>
  <c r="G45" i="21"/>
  <c r="N45" i="21"/>
  <c r="K45" i="21"/>
  <c r="AA45" i="21"/>
  <c r="V45" i="21"/>
  <c r="AC45" i="21"/>
  <c r="T45" i="21"/>
  <c r="P45" i="21"/>
  <c r="Q45" i="21"/>
  <c r="L45" i="21"/>
  <c r="AB45" i="21"/>
  <c r="I45" i="21"/>
  <c r="X45" i="21"/>
  <c r="R45" i="21"/>
  <c r="J45" i="21"/>
  <c r="H45" i="21"/>
  <c r="U45" i="21"/>
  <c r="Z45" i="21"/>
  <c r="Y45" i="21"/>
  <c r="W45" i="21"/>
  <c r="O45" i="21"/>
  <c r="M45" i="21"/>
  <c r="Q35" i="21"/>
  <c r="U35" i="21"/>
  <c r="X35" i="21"/>
  <c r="H35" i="21"/>
  <c r="G35" i="21"/>
  <c r="P35" i="21"/>
  <c r="S35" i="21"/>
  <c r="V35" i="21"/>
  <c r="T35" i="21"/>
  <c r="R35" i="21"/>
  <c r="AD35" i="21"/>
  <c r="AB35" i="21"/>
  <c r="O35" i="21"/>
  <c r="Z35" i="21"/>
  <c r="N35" i="21"/>
  <c r="L35" i="21"/>
  <c r="AA35" i="21"/>
  <c r="K35" i="21"/>
  <c r="Y35" i="21"/>
  <c r="AE35" i="21"/>
  <c r="W35" i="21"/>
  <c r="I35" i="21"/>
  <c r="J35" i="21"/>
  <c r="M35" i="21"/>
  <c r="AC35" i="21"/>
  <c r="V34" i="21"/>
  <c r="S34" i="21"/>
  <c r="X34" i="21"/>
  <c r="U34" i="21"/>
  <c r="P34" i="21"/>
  <c r="Q34" i="21"/>
  <c r="G34" i="21"/>
  <c r="H34" i="21"/>
  <c r="T34" i="21"/>
  <c r="R34" i="21"/>
  <c r="O34" i="21"/>
  <c r="N34" i="21"/>
  <c r="W34" i="21"/>
  <c r="K34" i="21"/>
  <c r="AE34" i="21"/>
  <c r="J34" i="21"/>
  <c r="L34" i="21"/>
  <c r="AA34" i="21"/>
  <c r="I34" i="21"/>
  <c r="Y34" i="21"/>
  <c r="AD34" i="21"/>
  <c r="Z34" i="21"/>
  <c r="AB34" i="21"/>
  <c r="M34" i="21"/>
  <c r="AC34" i="21"/>
  <c r="L9" i="89"/>
  <c r="G10" i="89" l="1"/>
  <c r="L10" i="89" s="1"/>
  <c r="AF30" i="21"/>
  <c r="G11" i="89" s="1"/>
  <c r="V8" i="89"/>
  <c r="T8" i="89"/>
  <c r="O8" i="89"/>
  <c r="P8" i="89"/>
  <c r="AL8" i="89"/>
  <c r="X8" i="89"/>
  <c r="R8" i="89"/>
  <c r="AK8" i="89"/>
  <c r="Z8" i="89"/>
  <c r="N8" i="89"/>
  <c r="Q8" i="89"/>
  <c r="AJ8" i="89"/>
  <c r="W8" i="89"/>
  <c r="AD8" i="89"/>
  <c r="AE8" i="89"/>
  <c r="AA8" i="89"/>
  <c r="AG8" i="89"/>
  <c r="AI8" i="89"/>
  <c r="AH8" i="89"/>
  <c r="AC8" i="89"/>
  <c r="U8" i="89"/>
  <c r="AF8" i="89"/>
  <c r="AB8" i="89"/>
  <c r="S8" i="89"/>
  <c r="Y8" i="89"/>
  <c r="L26" i="89"/>
  <c r="L11" i="89" l="1"/>
  <c r="AM8" i="89"/>
  <c r="AN8" i="89" s="1"/>
  <c r="O9" i="89"/>
  <c r="T9" i="89"/>
  <c r="W9" i="89"/>
  <c r="AJ9" i="89"/>
  <c r="AK9" i="89"/>
  <c r="V9" i="89"/>
  <c r="AD9" i="89"/>
  <c r="Y9" i="89"/>
  <c r="AH9" i="89"/>
  <c r="P9" i="89"/>
  <c r="Z9" i="89"/>
  <c r="R9" i="89"/>
  <c r="AL9" i="89"/>
  <c r="X9" i="89"/>
  <c r="N9" i="89"/>
  <c r="Q9" i="89"/>
  <c r="AA9" i="89"/>
  <c r="AC9" i="89"/>
  <c r="AE9" i="89"/>
  <c r="AB9" i="89"/>
  <c r="AG9" i="89"/>
  <c r="AF9" i="89"/>
  <c r="S9" i="89"/>
  <c r="AI9" i="89"/>
  <c r="U9" i="89"/>
  <c r="V10" i="89"/>
  <c r="O10" i="89"/>
  <c r="T10" i="89"/>
  <c r="X10" i="89"/>
  <c r="AL10" i="89"/>
  <c r="Q10" i="89"/>
  <c r="AJ10" i="89"/>
  <c r="N10" i="89"/>
  <c r="P10" i="89"/>
  <c r="Z10" i="89"/>
  <c r="W10" i="89"/>
  <c r="R10" i="89"/>
  <c r="AK10" i="89"/>
  <c r="AD10" i="89"/>
  <c r="AE10" i="89"/>
  <c r="AA10" i="89"/>
  <c r="AB10" i="89"/>
  <c r="AG10" i="89"/>
  <c r="AC10" i="89"/>
  <c r="AI10" i="89"/>
  <c r="AH10" i="89"/>
  <c r="U10" i="89"/>
  <c r="AF10" i="89"/>
  <c r="Y10" i="89"/>
  <c r="S10" i="89"/>
  <c r="E30" i="89"/>
  <c r="F30" i="89" s="1"/>
  <c r="I30" i="51"/>
  <c r="O11" i="89" l="1"/>
  <c r="T11" i="89"/>
  <c r="P11" i="89"/>
  <c r="W11" i="89"/>
  <c r="AK11" i="89"/>
  <c r="AJ11" i="89"/>
  <c r="AD11" i="89"/>
  <c r="V11" i="89"/>
  <c r="R11" i="89"/>
  <c r="AH11" i="89"/>
  <c r="AL11" i="89"/>
  <c r="Q11" i="89"/>
  <c r="Y11" i="89"/>
  <c r="N11" i="89"/>
  <c r="Z11" i="89"/>
  <c r="X11" i="89"/>
  <c r="AA11" i="89"/>
  <c r="AC11" i="89"/>
  <c r="AE11" i="89"/>
  <c r="AB11" i="89"/>
  <c r="AG11" i="89"/>
  <c r="AF11" i="89"/>
  <c r="S11" i="89"/>
  <c r="AI11" i="89"/>
  <c r="U11" i="89"/>
  <c r="AM10" i="89"/>
  <c r="AN10" i="89" s="1"/>
  <c r="AM9" i="89"/>
  <c r="AN9" i="89" s="1"/>
  <c r="H50" i="21"/>
  <c r="H9" i="59"/>
  <c r="J30" i="51"/>
  <c r="AM11" i="89" l="1"/>
  <c r="AN11" i="89" s="1"/>
  <c r="H24" i="21"/>
  <c r="AM8" i="79"/>
  <c r="AL8" i="79"/>
  <c r="I24" i="21" l="1"/>
  <c r="I50" i="21"/>
  <c r="J24" i="21"/>
  <c r="J50" i="21"/>
  <c r="AM96" i="79"/>
  <c r="AM128" i="79"/>
  <c r="AM105" i="79"/>
  <c r="AM130" i="79"/>
  <c r="AM69" i="79"/>
  <c r="AM55" i="79"/>
  <c r="AM24" i="79"/>
  <c r="AM38" i="79"/>
  <c r="AM91" i="79"/>
  <c r="AM123" i="79"/>
  <c r="AM86" i="79"/>
  <c r="AM88" i="79"/>
  <c r="AM77" i="79"/>
  <c r="AM71" i="79"/>
  <c r="AM40" i="79"/>
  <c r="AM39" i="79"/>
  <c r="AM132" i="79"/>
  <c r="AM93" i="79"/>
  <c r="AM99" i="79"/>
  <c r="AM81" i="79"/>
  <c r="AM47" i="79"/>
  <c r="AM48" i="79"/>
  <c r="AM72" i="79"/>
  <c r="AM41" i="79"/>
  <c r="AM21" i="79"/>
  <c r="AM125" i="79"/>
  <c r="AM104" i="79"/>
  <c r="AM94" i="79"/>
  <c r="AM97" i="79"/>
  <c r="AM63" i="79"/>
  <c r="AM64" i="79"/>
  <c r="AM50" i="79"/>
  <c r="AM19" i="79"/>
  <c r="AM37" i="79"/>
  <c r="AM79" i="79"/>
  <c r="AM85" i="79"/>
  <c r="AM113" i="79"/>
  <c r="AM59" i="79"/>
  <c r="AM43" i="79"/>
  <c r="AM66" i="79"/>
  <c r="AM35" i="79"/>
  <c r="AM17" i="79"/>
  <c r="AM119" i="79"/>
  <c r="AM95" i="79"/>
  <c r="AM101" i="79"/>
  <c r="AM129" i="79"/>
  <c r="AM75" i="79"/>
  <c r="AM65" i="79"/>
  <c r="AM56" i="79"/>
  <c r="AM14" i="79"/>
  <c r="AM103" i="79"/>
  <c r="AM111" i="79"/>
  <c r="AM117" i="79"/>
  <c r="AM83" i="79"/>
  <c r="AM54" i="79"/>
  <c r="AM78" i="79"/>
  <c r="AM52" i="79"/>
  <c r="AM25" i="79"/>
  <c r="AM53" i="79"/>
  <c r="AM26" i="79"/>
  <c r="AM127" i="79"/>
  <c r="AM80" i="79"/>
  <c r="AM92" i="79"/>
  <c r="AM67" i="79"/>
  <c r="AM57" i="79"/>
  <c r="AM12" i="79"/>
  <c r="AM27" i="79"/>
  <c r="AM29" i="79"/>
  <c r="AM23" i="79"/>
  <c r="AM112" i="79"/>
  <c r="AM118" i="79"/>
  <c r="AM108" i="79"/>
  <c r="AM42" i="79"/>
  <c r="AM61" i="79"/>
  <c r="AM18" i="79"/>
  <c r="AM32" i="79"/>
  <c r="AM106" i="79"/>
  <c r="AM15" i="79"/>
  <c r="AM122" i="79"/>
  <c r="AM107" i="79"/>
  <c r="AM114" i="79"/>
  <c r="AM124" i="79"/>
  <c r="AM58" i="79"/>
  <c r="AM51" i="79"/>
  <c r="AM34" i="79"/>
  <c r="AM33" i="79"/>
  <c r="AM76" i="79"/>
  <c r="AM102" i="79"/>
  <c r="AM126" i="79"/>
  <c r="AM120" i="79"/>
  <c r="AM74" i="79"/>
  <c r="AM45" i="79"/>
  <c r="AM30" i="79"/>
  <c r="AM28" i="79"/>
  <c r="AM131" i="79"/>
  <c r="AM98" i="79"/>
  <c r="AM89" i="79"/>
  <c r="AM110" i="79"/>
  <c r="AM70" i="79"/>
  <c r="AM73" i="79"/>
  <c r="AM20" i="79"/>
  <c r="AM36" i="79"/>
  <c r="AM116" i="79"/>
  <c r="AM84" i="79"/>
  <c r="AM109" i="79"/>
  <c r="AM115" i="79"/>
  <c r="AM121" i="79"/>
  <c r="AM49" i="79"/>
  <c r="AM44" i="79"/>
  <c r="AM31" i="79"/>
  <c r="AM16" i="79"/>
  <c r="AM46" i="79"/>
  <c r="AM100" i="79"/>
  <c r="AM90" i="79"/>
  <c r="AM82" i="79"/>
  <c r="AM87" i="79"/>
  <c r="AM62" i="79"/>
  <c r="AM60" i="79"/>
  <c r="AM13" i="79"/>
  <c r="AM22" i="79"/>
  <c r="AM68" i="79"/>
  <c r="AL105" i="79"/>
  <c r="AL85" i="79"/>
  <c r="AL39" i="79"/>
  <c r="AL79" i="79"/>
  <c r="AL78" i="79"/>
  <c r="AL93" i="79"/>
  <c r="AL110" i="79"/>
  <c r="AL74" i="79"/>
  <c r="AL81" i="79"/>
  <c r="AL59" i="79"/>
  <c r="AL95" i="79"/>
  <c r="AL82" i="79"/>
  <c r="AL41" i="79"/>
  <c r="AL37" i="79"/>
  <c r="AL65" i="79"/>
  <c r="AL25" i="79"/>
  <c r="AL22" i="79"/>
  <c r="AL38" i="79"/>
  <c r="AL132" i="79"/>
  <c r="AL100" i="79"/>
  <c r="AL112" i="79"/>
  <c r="AL92" i="79"/>
  <c r="AL116" i="79"/>
  <c r="AL48" i="79"/>
  <c r="AL99" i="79"/>
  <c r="AL124" i="79"/>
  <c r="AL91" i="79"/>
  <c r="AL118" i="79"/>
  <c r="AL24" i="79"/>
  <c r="AL57" i="79"/>
  <c r="AL28" i="79"/>
  <c r="AL69" i="79"/>
  <c r="AL106" i="79"/>
  <c r="AL12" i="79"/>
  <c r="AL80" i="79"/>
  <c r="AL104" i="79"/>
  <c r="AL33" i="79"/>
  <c r="AL73" i="79"/>
  <c r="AL64" i="79"/>
  <c r="AL125" i="79"/>
  <c r="AL123" i="79"/>
  <c r="AL18" i="79"/>
  <c r="AL31" i="79"/>
  <c r="AL23" i="79"/>
  <c r="AL15" i="79"/>
  <c r="AL19" i="79"/>
  <c r="AL113" i="79"/>
  <c r="AL111" i="79"/>
  <c r="AL36" i="79"/>
  <c r="AL75" i="79"/>
  <c r="AL128" i="79"/>
  <c r="AL71" i="79"/>
  <c r="AL122" i="79"/>
  <c r="AL70" i="79"/>
  <c r="AL96" i="79"/>
  <c r="AL53" i="79"/>
  <c r="AL51" i="79"/>
  <c r="AL63" i="79"/>
  <c r="AL20" i="79"/>
  <c r="AL30" i="79"/>
  <c r="AL44" i="79"/>
  <c r="AL54" i="79"/>
  <c r="AL49" i="79"/>
  <c r="AL17" i="79"/>
  <c r="AL62" i="79"/>
  <c r="AL84" i="79"/>
  <c r="AL45" i="79"/>
  <c r="AL58" i="79"/>
  <c r="AL115" i="79"/>
  <c r="AL130" i="79"/>
  <c r="AL108" i="79"/>
  <c r="AL77" i="79"/>
  <c r="AL68" i="79"/>
  <c r="AL56" i="79"/>
  <c r="AL72" i="79"/>
  <c r="AL43" i="79"/>
  <c r="AL121" i="79"/>
  <c r="AL46" i="79"/>
  <c r="AL27" i="79"/>
  <c r="AL90" i="79"/>
  <c r="AL94" i="79"/>
  <c r="AL119" i="79"/>
  <c r="AL88" i="79"/>
  <c r="AL107" i="79"/>
  <c r="AL42" i="79"/>
  <c r="AL13" i="79"/>
  <c r="AL109" i="79"/>
  <c r="AL127" i="79"/>
  <c r="AL89" i="79"/>
  <c r="AL102" i="79"/>
  <c r="AL101" i="79"/>
  <c r="AL34" i="79"/>
  <c r="AL16" i="79"/>
  <c r="AL83" i="79"/>
  <c r="AL29" i="79"/>
  <c r="AL98" i="79"/>
  <c r="AL50" i="79"/>
  <c r="AL55" i="79"/>
  <c r="AL61" i="79"/>
  <c r="AL97" i="79"/>
  <c r="AL32" i="79"/>
  <c r="AL120" i="79"/>
  <c r="AL76" i="79"/>
  <c r="AL87" i="79"/>
  <c r="AL14" i="79"/>
  <c r="AL67" i="79"/>
  <c r="AL117" i="79"/>
  <c r="AL114" i="79"/>
  <c r="AL40" i="79"/>
  <c r="AL66" i="79"/>
  <c r="AL52" i="79"/>
  <c r="AL26" i="79"/>
  <c r="AL129" i="79"/>
  <c r="AL35" i="79"/>
  <c r="AL47" i="79"/>
  <c r="AL86" i="79"/>
  <c r="AL126" i="79"/>
  <c r="AL60" i="79"/>
  <c r="AL131" i="79"/>
  <c r="AL103" i="79"/>
  <c r="AL21" i="79"/>
  <c r="I9" i="59"/>
  <c r="K30" i="51"/>
  <c r="L30" i="51"/>
  <c r="J9" i="59"/>
  <c r="K24" i="21" l="1"/>
  <c r="K50" i="21"/>
  <c r="L27" i="79"/>
  <c r="L28" i="79" s="1"/>
  <c r="K27" i="79"/>
  <c r="K28" i="79" s="1"/>
  <c r="K9" i="59"/>
  <c r="L9" i="59" l="1"/>
  <c r="M30" i="51"/>
  <c r="L50" i="21"/>
  <c r="Y9" i="59"/>
  <c r="W30" i="51"/>
  <c r="Z30" i="51"/>
  <c r="X9" i="59"/>
  <c r="AE24" i="21"/>
  <c r="P9" i="59"/>
  <c r="U9" i="59"/>
  <c r="V30" i="51"/>
  <c r="V9" i="59"/>
  <c r="M9" i="59"/>
  <c r="Y30" i="51"/>
  <c r="O9" i="59"/>
  <c r="AA30" i="51"/>
  <c r="N30" i="51"/>
  <c r="S9" i="59"/>
  <c r="N9" i="59"/>
  <c r="T30" i="51"/>
  <c r="P30" i="51"/>
  <c r="Q30" i="51"/>
  <c r="S30" i="51"/>
  <c r="O30" i="51"/>
  <c r="Y50" i="21"/>
  <c r="U30" i="51"/>
  <c r="X30" i="51"/>
  <c r="R30" i="51"/>
  <c r="W9" i="59"/>
  <c r="Q9" i="59"/>
  <c r="R9" i="59"/>
  <c r="T9" i="59"/>
  <c r="R24" i="21" l="1"/>
  <c r="R50" i="21"/>
  <c r="V24" i="21"/>
  <c r="V50" i="21"/>
  <c r="W24" i="21"/>
  <c r="W50" i="21"/>
  <c r="X24" i="21"/>
  <c r="X50" i="21"/>
  <c r="M24" i="21"/>
  <c r="M50" i="21"/>
  <c r="S24" i="21"/>
  <c r="S50" i="21"/>
  <c r="U24" i="21"/>
  <c r="U50" i="21"/>
  <c r="O24" i="21"/>
  <c r="O50" i="21"/>
  <c r="T24" i="21"/>
  <c r="T50" i="21"/>
  <c r="P24" i="21"/>
  <c r="P50" i="21"/>
  <c r="Q24" i="21"/>
  <c r="Q50" i="21"/>
  <c r="N24" i="21"/>
  <c r="N50" i="21"/>
  <c r="Y24" i="21"/>
  <c r="AR8" i="79"/>
  <c r="AS8" i="79"/>
  <c r="AT8" i="79"/>
  <c r="L24" i="21"/>
  <c r="AG8" i="79"/>
  <c r="AF8" i="79"/>
  <c r="C16" i="59"/>
  <c r="D31" i="21"/>
  <c r="AF31" i="21" s="1"/>
  <c r="G12" i="89" s="1"/>
  <c r="D16" i="59"/>
  <c r="D17" i="59"/>
  <c r="C17" i="59"/>
  <c r="D32" i="21"/>
  <c r="D44" i="21"/>
  <c r="AF44" i="21" s="1"/>
  <c r="G25" i="89" s="1"/>
  <c r="C19" i="59"/>
  <c r="C18" i="59"/>
  <c r="D38" i="21"/>
  <c r="AF38" i="21" s="1"/>
  <c r="G19" i="89" s="1"/>
  <c r="C20" i="59"/>
  <c r="D35" i="21"/>
  <c r="AF35" i="21" s="1"/>
  <c r="G16" i="89" s="1"/>
  <c r="D18" i="59"/>
  <c r="D33" i="21"/>
  <c r="AF33" i="21" s="1"/>
  <c r="G14" i="89" s="1"/>
  <c r="D22" i="59"/>
  <c r="D39" i="21"/>
  <c r="AF39" i="21" s="1"/>
  <c r="G20" i="89" s="1"/>
  <c r="D41" i="21"/>
  <c r="AF41" i="21" s="1"/>
  <c r="G22" i="89" s="1"/>
  <c r="C22" i="59"/>
  <c r="D37" i="21"/>
  <c r="C21" i="59"/>
  <c r="D43" i="21"/>
  <c r="AF43" i="21" s="1"/>
  <c r="G24" i="89" s="1"/>
  <c r="D34" i="21"/>
  <c r="AF34" i="21" s="1"/>
  <c r="G15" i="89" s="1"/>
  <c r="D36" i="21"/>
  <c r="AF36" i="21" s="1"/>
  <c r="G17" i="89" s="1"/>
  <c r="D20" i="59"/>
  <c r="D42" i="21"/>
  <c r="AF42" i="21" s="1"/>
  <c r="G23" i="89" s="1"/>
  <c r="C30" i="59"/>
  <c r="D23" i="59"/>
  <c r="D21" i="59"/>
  <c r="D40" i="21"/>
  <c r="AF40" i="21" s="1"/>
  <c r="G21" i="89" s="1"/>
  <c r="D19" i="59"/>
  <c r="L30" i="89" l="1"/>
  <c r="L19" i="89"/>
  <c r="AG16" i="79"/>
  <c r="AG22" i="79"/>
  <c r="AG69" i="79"/>
  <c r="AG58" i="79"/>
  <c r="AG18" i="79"/>
  <c r="AG104" i="79"/>
  <c r="AG55" i="79"/>
  <c r="AG13" i="79"/>
  <c r="AG126" i="79"/>
  <c r="AG43" i="79"/>
  <c r="AG76" i="79"/>
  <c r="AG26" i="79"/>
  <c r="AG78" i="79"/>
  <c r="AG88" i="79"/>
  <c r="AG39" i="79"/>
  <c r="AG34" i="79"/>
  <c r="AG110" i="79"/>
  <c r="AG108" i="79"/>
  <c r="AG44" i="79"/>
  <c r="AG113" i="79"/>
  <c r="AG46" i="79"/>
  <c r="AG128" i="79"/>
  <c r="AG23" i="79"/>
  <c r="AG62" i="79"/>
  <c r="AG51" i="79"/>
  <c r="AG28" i="79"/>
  <c r="AG97" i="79"/>
  <c r="AG120" i="79"/>
  <c r="AG112" i="79"/>
  <c r="AG30" i="79"/>
  <c r="AG20" i="79"/>
  <c r="AG53" i="79"/>
  <c r="AG35" i="79"/>
  <c r="AG83" i="79"/>
  <c r="AG33" i="79"/>
  <c r="AG121" i="79"/>
  <c r="AG96" i="79"/>
  <c r="AG117" i="79"/>
  <c r="AG66" i="79"/>
  <c r="AG50" i="79"/>
  <c r="AG21" i="79"/>
  <c r="AG129" i="79"/>
  <c r="AG56" i="79"/>
  <c r="AG123" i="79"/>
  <c r="AG105" i="79"/>
  <c r="AG80" i="79"/>
  <c r="AG101" i="79"/>
  <c r="AG127" i="79"/>
  <c r="AG124" i="79"/>
  <c r="AG81" i="79"/>
  <c r="AG40" i="79"/>
  <c r="AG107" i="79"/>
  <c r="AG89" i="79"/>
  <c r="AG64" i="79"/>
  <c r="AG37" i="79"/>
  <c r="AG94" i="79"/>
  <c r="AG71" i="79"/>
  <c r="AG111" i="79"/>
  <c r="AG60" i="79"/>
  <c r="AG125" i="79"/>
  <c r="AG24" i="79"/>
  <c r="AG91" i="79"/>
  <c r="AG73" i="79"/>
  <c r="AG48" i="79"/>
  <c r="AG92" i="79"/>
  <c r="AG95" i="79"/>
  <c r="AG99" i="79"/>
  <c r="AG109" i="79"/>
  <c r="AG132" i="79"/>
  <c r="AG75" i="79"/>
  <c r="AG57" i="79"/>
  <c r="AG32" i="79"/>
  <c r="AG131" i="79"/>
  <c r="AG49" i="79"/>
  <c r="AG38" i="79"/>
  <c r="AG79" i="79"/>
  <c r="AG67" i="79"/>
  <c r="AG93" i="79"/>
  <c r="AG116" i="79"/>
  <c r="AG59" i="79"/>
  <c r="AG41" i="79"/>
  <c r="AG14" i="79"/>
  <c r="AG19" i="79"/>
  <c r="AG63" i="79"/>
  <c r="AG118" i="79"/>
  <c r="AG77" i="79"/>
  <c r="AG100" i="79"/>
  <c r="AG130" i="79"/>
  <c r="AG25" i="79"/>
  <c r="AG122" i="79"/>
  <c r="AG106" i="79"/>
  <c r="AG87" i="79"/>
  <c r="AG17" i="79"/>
  <c r="AG47" i="79"/>
  <c r="AG102" i="79"/>
  <c r="AG61" i="79"/>
  <c r="AG84" i="79"/>
  <c r="AG114" i="79"/>
  <c r="AG85" i="79"/>
  <c r="AG72" i="79"/>
  <c r="AG90" i="79"/>
  <c r="AG52" i="79"/>
  <c r="AG12" i="79"/>
  <c r="AG31" i="79"/>
  <c r="AG86" i="79"/>
  <c r="AG45" i="79"/>
  <c r="AG68" i="79"/>
  <c r="AG98" i="79"/>
  <c r="AG115" i="79"/>
  <c r="AG119" i="79"/>
  <c r="AG74" i="79"/>
  <c r="AG54" i="79"/>
  <c r="AG15" i="79"/>
  <c r="AG70" i="79"/>
  <c r="AG29" i="79"/>
  <c r="AG36" i="79"/>
  <c r="AG82" i="79"/>
  <c r="AG65" i="79"/>
  <c r="AG103" i="79"/>
  <c r="AG42" i="79"/>
  <c r="AG27" i="79"/>
  <c r="AF35" i="79"/>
  <c r="AF37" i="79"/>
  <c r="AF19" i="79"/>
  <c r="AF28" i="79"/>
  <c r="AF120" i="79"/>
  <c r="AF25" i="79"/>
  <c r="AF104" i="79"/>
  <c r="AF18" i="79"/>
  <c r="AF117" i="79"/>
  <c r="AF27" i="79"/>
  <c r="AF130" i="79"/>
  <c r="AF131" i="79"/>
  <c r="AF79" i="79"/>
  <c r="AF84" i="79"/>
  <c r="AF124" i="79"/>
  <c r="AF112" i="79"/>
  <c r="AF58" i="79"/>
  <c r="AF122" i="79"/>
  <c r="AF97" i="79"/>
  <c r="AF118" i="79"/>
  <c r="AF53" i="79"/>
  <c r="AF129" i="79"/>
  <c r="AF39" i="79"/>
  <c r="AF67" i="79"/>
  <c r="AF116" i="79"/>
  <c r="AF85" i="79"/>
  <c r="AF99" i="79"/>
  <c r="AF30" i="79"/>
  <c r="AF43" i="79"/>
  <c r="AF76" i="79"/>
  <c r="AF86" i="79"/>
  <c r="AF61" i="79"/>
  <c r="AF89" i="79"/>
  <c r="AF81" i="79"/>
  <c r="AF73" i="79"/>
  <c r="AF41" i="79"/>
  <c r="AF121" i="79"/>
  <c r="AF56" i="79"/>
  <c r="AF40" i="79"/>
  <c r="AF71" i="79"/>
  <c r="AF23" i="79"/>
  <c r="AF59" i="79"/>
  <c r="AF38" i="79"/>
  <c r="AF108" i="79"/>
  <c r="AF12" i="79"/>
  <c r="AF51" i="79"/>
  <c r="AF115" i="79"/>
  <c r="AF78" i="79"/>
  <c r="AF123" i="79"/>
  <c r="AF101" i="79"/>
  <c r="AF83" i="79"/>
  <c r="AF21" i="79"/>
  <c r="AF13" i="79"/>
  <c r="AF14" i="79"/>
  <c r="AF62" i="79"/>
  <c r="AF113" i="79"/>
  <c r="AF98" i="79"/>
  <c r="AF63" i="79"/>
  <c r="AF46" i="79"/>
  <c r="AF100" i="79"/>
  <c r="AF55" i="79"/>
  <c r="AF93" i="79"/>
  <c r="AF36" i="79"/>
  <c r="AF24" i="79"/>
  <c r="AF126" i="79"/>
  <c r="AF66" i="79"/>
  <c r="AF77" i="79"/>
  <c r="AF48" i="79"/>
  <c r="AF106" i="79"/>
  <c r="AF103" i="79"/>
  <c r="AF34" i="79"/>
  <c r="AF119" i="79"/>
  <c r="AF16" i="79"/>
  <c r="AF92" i="79"/>
  <c r="AF42" i="79"/>
  <c r="AF45" i="79"/>
  <c r="AF109" i="79"/>
  <c r="AF69" i="79"/>
  <c r="AF91" i="79"/>
  <c r="AF22" i="79"/>
  <c r="AF15" i="79"/>
  <c r="AF125" i="79"/>
  <c r="AF44" i="79"/>
  <c r="AF114" i="79"/>
  <c r="AF57" i="79"/>
  <c r="AF132" i="79"/>
  <c r="AF94" i="79"/>
  <c r="AF60" i="79"/>
  <c r="AF49" i="79"/>
  <c r="AF110" i="79"/>
  <c r="AF29" i="79"/>
  <c r="AF64" i="79"/>
  <c r="AF50" i="79"/>
  <c r="AF87" i="79"/>
  <c r="AF70" i="79"/>
  <c r="AF32" i="79"/>
  <c r="AF26" i="79"/>
  <c r="AF102" i="79"/>
  <c r="AF74" i="79"/>
  <c r="AF47" i="79"/>
  <c r="AF75" i="79"/>
  <c r="AF128" i="79"/>
  <c r="AF72" i="79"/>
  <c r="AF17" i="79"/>
  <c r="AF33" i="79"/>
  <c r="AF90" i="79"/>
  <c r="AF82" i="79"/>
  <c r="AF80" i="79"/>
  <c r="AF68" i="79"/>
  <c r="AF65" i="79"/>
  <c r="AF111" i="79"/>
  <c r="AF31" i="79"/>
  <c r="AF105" i="79"/>
  <c r="AF52" i="79"/>
  <c r="AF96" i="79"/>
  <c r="AF127" i="79"/>
  <c r="AF54" i="79"/>
  <c r="AF95" i="79"/>
  <c r="AF88" i="79"/>
  <c r="AF20" i="79"/>
  <c r="AF107" i="79"/>
  <c r="AT39" i="79"/>
  <c r="AT18" i="79"/>
  <c r="AT45" i="79"/>
  <c r="AT96" i="79"/>
  <c r="AT70" i="79"/>
  <c r="AT37" i="79"/>
  <c r="AT31" i="79"/>
  <c r="AT122" i="79"/>
  <c r="AT54" i="79"/>
  <c r="AT90" i="79"/>
  <c r="AT55" i="79"/>
  <c r="AT34" i="79"/>
  <c r="AT61" i="79"/>
  <c r="AT75" i="79"/>
  <c r="AT102" i="79"/>
  <c r="AT128" i="79"/>
  <c r="AT47" i="79"/>
  <c r="AT85" i="79"/>
  <c r="AT118" i="79"/>
  <c r="AT12" i="79"/>
  <c r="AT21" i="79"/>
  <c r="AT71" i="79"/>
  <c r="AT50" i="79"/>
  <c r="AT77" i="79"/>
  <c r="AT22" i="79"/>
  <c r="AT17" i="79"/>
  <c r="AT28" i="79"/>
  <c r="AT63" i="79"/>
  <c r="AT112" i="79"/>
  <c r="AT74" i="79"/>
  <c r="AT15" i="79"/>
  <c r="AT87" i="79"/>
  <c r="AT66" i="79"/>
  <c r="AT93" i="79"/>
  <c r="AT76" i="79"/>
  <c r="AT81" i="79"/>
  <c r="AT20" i="79"/>
  <c r="AT79" i="79"/>
  <c r="AT59" i="79"/>
  <c r="AT123" i="79"/>
  <c r="AT94" i="79"/>
  <c r="AT117" i="79"/>
  <c r="AT97" i="79"/>
  <c r="AT103" i="79"/>
  <c r="AT82" i="79"/>
  <c r="AT109" i="79"/>
  <c r="AT124" i="79"/>
  <c r="AT64" i="79"/>
  <c r="AT36" i="79"/>
  <c r="AT95" i="79"/>
  <c r="AT107" i="79"/>
  <c r="AT129" i="79"/>
  <c r="AT13" i="79"/>
  <c r="AT119" i="79"/>
  <c r="AT98" i="79"/>
  <c r="AT125" i="79"/>
  <c r="AT24" i="79"/>
  <c r="AT60" i="79"/>
  <c r="AT52" i="79"/>
  <c r="AT111" i="79"/>
  <c r="AT38" i="79"/>
  <c r="AT101" i="79"/>
  <c r="AT89" i="79"/>
  <c r="AT33" i="79"/>
  <c r="AT29" i="79"/>
  <c r="AT35" i="79"/>
  <c r="AT114" i="79"/>
  <c r="AT51" i="79"/>
  <c r="AT40" i="79"/>
  <c r="AT46" i="79"/>
  <c r="AT68" i="79"/>
  <c r="AT127" i="79"/>
  <c r="AT108" i="79"/>
  <c r="AT105" i="79"/>
  <c r="AT67" i="79"/>
  <c r="AT130" i="79"/>
  <c r="AT115" i="79"/>
  <c r="AT56" i="79"/>
  <c r="AT126" i="79"/>
  <c r="AT84" i="79"/>
  <c r="AT65" i="79"/>
  <c r="AT58" i="79"/>
  <c r="AT92" i="79"/>
  <c r="AT83" i="79"/>
  <c r="AT19" i="79"/>
  <c r="AT14" i="79"/>
  <c r="AT72" i="79"/>
  <c r="AT27" i="79"/>
  <c r="AT100" i="79"/>
  <c r="AT113" i="79"/>
  <c r="AT30" i="79"/>
  <c r="AT49" i="79"/>
  <c r="AT121" i="79"/>
  <c r="AT99" i="79"/>
  <c r="AT110" i="79"/>
  <c r="AT62" i="79"/>
  <c r="AT88" i="79"/>
  <c r="AT25" i="79"/>
  <c r="AT116" i="79"/>
  <c r="AT44" i="79"/>
  <c r="AT69" i="79"/>
  <c r="AT131" i="79"/>
  <c r="AT32" i="79"/>
  <c r="AT78" i="79"/>
  <c r="AT104" i="79"/>
  <c r="AT41" i="79"/>
  <c r="AT132" i="79"/>
  <c r="AT26" i="79"/>
  <c r="AT73" i="79"/>
  <c r="AT43" i="79"/>
  <c r="AT16" i="79"/>
  <c r="AT91" i="79"/>
  <c r="AT53" i="79"/>
  <c r="AT120" i="79"/>
  <c r="AT57" i="79"/>
  <c r="AT48" i="79"/>
  <c r="AT42" i="79"/>
  <c r="AT86" i="79"/>
  <c r="AT23" i="79"/>
  <c r="AT106" i="79"/>
  <c r="AT80" i="79"/>
  <c r="AS12" i="79"/>
  <c r="AS62" i="79"/>
  <c r="AS119" i="79"/>
  <c r="AS46" i="79"/>
  <c r="AS24" i="79"/>
  <c r="AS55" i="79"/>
  <c r="AS13" i="79"/>
  <c r="AS86" i="79"/>
  <c r="AS99" i="79"/>
  <c r="AS116" i="79"/>
  <c r="AS117" i="79"/>
  <c r="AS45" i="79"/>
  <c r="AS127" i="79"/>
  <c r="AS110" i="79"/>
  <c r="AS35" i="79"/>
  <c r="AS82" i="79"/>
  <c r="AS50" i="79"/>
  <c r="AS52" i="79"/>
  <c r="AS84" i="79"/>
  <c r="AS74" i="79"/>
  <c r="AS100" i="79"/>
  <c r="AS37" i="79"/>
  <c r="AS125" i="79"/>
  <c r="AS81" i="79"/>
  <c r="AS101" i="79"/>
  <c r="AS34" i="79"/>
  <c r="AS92" i="79"/>
  <c r="AS104" i="79"/>
  <c r="AS87" i="79"/>
  <c r="AS102" i="79"/>
  <c r="AS47" i="79"/>
  <c r="AS114" i="79"/>
  <c r="AS58" i="79"/>
  <c r="AS38" i="79"/>
  <c r="AS63" i="79"/>
  <c r="AS72" i="79"/>
  <c r="AS76" i="79"/>
  <c r="AS53" i="79"/>
  <c r="AS29" i="79"/>
  <c r="AS120" i="79"/>
  <c r="AS20" i="79"/>
  <c r="AS118" i="79"/>
  <c r="AS44" i="79"/>
  <c r="AS43" i="79"/>
  <c r="AS93" i="79"/>
  <c r="AS54" i="79"/>
  <c r="AS36" i="79"/>
  <c r="AS26" i="79"/>
  <c r="AS48" i="79"/>
  <c r="AS83" i="79"/>
  <c r="AS71" i="79"/>
  <c r="AS60" i="79"/>
  <c r="AS89" i="79"/>
  <c r="AS15" i="79"/>
  <c r="AS128" i="79"/>
  <c r="AS96" i="79"/>
  <c r="AS39" i="79"/>
  <c r="AS85" i="79"/>
  <c r="AS73" i="79"/>
  <c r="AS32" i="79"/>
  <c r="AS115" i="79"/>
  <c r="AS67" i="79"/>
  <c r="AS94" i="79"/>
  <c r="AS124" i="79"/>
  <c r="AS129" i="79"/>
  <c r="AS70" i="79"/>
  <c r="AS95" i="79"/>
  <c r="AS30" i="79"/>
  <c r="AS19" i="79"/>
  <c r="AS88" i="79"/>
  <c r="AS40" i="79"/>
  <c r="AS132" i="79"/>
  <c r="AS113" i="79"/>
  <c r="AS64" i="79"/>
  <c r="AS68" i="79"/>
  <c r="AS21" i="79"/>
  <c r="AS109" i="79"/>
  <c r="AS17" i="79"/>
  <c r="AS107" i="79"/>
  <c r="AS22" i="79"/>
  <c r="AS122" i="79"/>
  <c r="AS33" i="79"/>
  <c r="AS27" i="79"/>
  <c r="AS31" i="79"/>
  <c r="AS98" i="79"/>
  <c r="AS66" i="79"/>
  <c r="AS18" i="79"/>
  <c r="AS14" i="79"/>
  <c r="AS121" i="79"/>
  <c r="AS25" i="79"/>
  <c r="AS112" i="79"/>
  <c r="AS56" i="79"/>
  <c r="AS103" i="79"/>
  <c r="AS59" i="79"/>
  <c r="AS16" i="79"/>
  <c r="AS75" i="79"/>
  <c r="AS65" i="79"/>
  <c r="AS28" i="79"/>
  <c r="AS77" i="79"/>
  <c r="AS111" i="79"/>
  <c r="AS57" i="79"/>
  <c r="AS51" i="79"/>
  <c r="AS108" i="79"/>
  <c r="AS42" i="79"/>
  <c r="AS90" i="79"/>
  <c r="AS80" i="79"/>
  <c r="AS106" i="79"/>
  <c r="AS123" i="79"/>
  <c r="AS69" i="79"/>
  <c r="AS78" i="79"/>
  <c r="AS41" i="79"/>
  <c r="AS97" i="79"/>
  <c r="AS61" i="79"/>
  <c r="AS126" i="79"/>
  <c r="AS49" i="79"/>
  <c r="AS105" i="79"/>
  <c r="AS79" i="79"/>
  <c r="AS130" i="79"/>
  <c r="AS23" i="79"/>
  <c r="AS91" i="79"/>
  <c r="AS131" i="79"/>
  <c r="AR118" i="79"/>
  <c r="AR41" i="79"/>
  <c r="AR93" i="79"/>
  <c r="AR84" i="79"/>
  <c r="AR117" i="79"/>
  <c r="AR34" i="79"/>
  <c r="AR65" i="79"/>
  <c r="AR129" i="79"/>
  <c r="AR89" i="79"/>
  <c r="AR50" i="79"/>
  <c r="AR114" i="79"/>
  <c r="AR47" i="79"/>
  <c r="AR30" i="79"/>
  <c r="AR17" i="79"/>
  <c r="AR85" i="79"/>
  <c r="AR63" i="79"/>
  <c r="AR79" i="79"/>
  <c r="AR96" i="79"/>
  <c r="AR127" i="79"/>
  <c r="AR32" i="79"/>
  <c r="AR57" i="79"/>
  <c r="AR121" i="79"/>
  <c r="AR51" i="79"/>
  <c r="AR92" i="79"/>
  <c r="AR99" i="79"/>
  <c r="AR40" i="79"/>
  <c r="AR88" i="79"/>
  <c r="AR19" i="79"/>
  <c r="AR16" i="79"/>
  <c r="AR123" i="79"/>
  <c r="AR39" i="79"/>
  <c r="AR60" i="79"/>
  <c r="AR33" i="79"/>
  <c r="AR112" i="79"/>
  <c r="AR131" i="79"/>
  <c r="AR46" i="79"/>
  <c r="AR59" i="79"/>
  <c r="AR26" i="79"/>
  <c r="AR14" i="79"/>
  <c r="AR110" i="79"/>
  <c r="AR82" i="79"/>
  <c r="AR56" i="79"/>
  <c r="AR54" i="79"/>
  <c r="AR61" i="79"/>
  <c r="AR49" i="79"/>
  <c r="AR102" i="79"/>
  <c r="AR124" i="79"/>
  <c r="AR115" i="79"/>
  <c r="AR106" i="79"/>
  <c r="AR75" i="79"/>
  <c r="AR77" i="79"/>
  <c r="AR105" i="79"/>
  <c r="AR72" i="79"/>
  <c r="AR13" i="79"/>
  <c r="AR23" i="79"/>
  <c r="AR97" i="79"/>
  <c r="AR103" i="79"/>
  <c r="AR108" i="79"/>
  <c r="AR107" i="79"/>
  <c r="AR44" i="79"/>
  <c r="AR55" i="79"/>
  <c r="AR116" i="79"/>
  <c r="AR73" i="79"/>
  <c r="AR91" i="79"/>
  <c r="AR48" i="79"/>
  <c r="AR38" i="79"/>
  <c r="AR58" i="79"/>
  <c r="AR35" i="79"/>
  <c r="AR80" i="79"/>
  <c r="AR94" i="79"/>
  <c r="AR113" i="79"/>
  <c r="AR64" i="79"/>
  <c r="AR69" i="79"/>
  <c r="AR31" i="79"/>
  <c r="AR78" i="79"/>
  <c r="AR24" i="79"/>
  <c r="AR20" i="79"/>
  <c r="AR98" i="79"/>
  <c r="AR68" i="79"/>
  <c r="AR130" i="79"/>
  <c r="AR76" i="79"/>
  <c r="AR125" i="79"/>
  <c r="AR36" i="79"/>
  <c r="AR29" i="79"/>
  <c r="AR28" i="79"/>
  <c r="AR101" i="79"/>
  <c r="AR100" i="79"/>
  <c r="AR12" i="79"/>
  <c r="AR15" i="79"/>
  <c r="AR70" i="79"/>
  <c r="AR53" i="79"/>
  <c r="AR90" i="79"/>
  <c r="AR104" i="79"/>
  <c r="AR122" i="79"/>
  <c r="AR126" i="79"/>
  <c r="AR52" i="79"/>
  <c r="AR42" i="79"/>
  <c r="AR81" i="79"/>
  <c r="AR74" i="79"/>
  <c r="AR37" i="79"/>
  <c r="AR83" i="79"/>
  <c r="AR120" i="79"/>
  <c r="AR95" i="79"/>
  <c r="AR111" i="79"/>
  <c r="AR27" i="79"/>
  <c r="AR86" i="79"/>
  <c r="AR43" i="79"/>
  <c r="AR18" i="79"/>
  <c r="AR119" i="79"/>
  <c r="AR128" i="79"/>
  <c r="AR66" i="79"/>
  <c r="AR67" i="79"/>
  <c r="AR62" i="79"/>
  <c r="AR21" i="79"/>
  <c r="AR71" i="79"/>
  <c r="AR87" i="79"/>
  <c r="AR45" i="79"/>
  <c r="AR109" i="79"/>
  <c r="AR25" i="79"/>
  <c r="AR22" i="79"/>
  <c r="AR132" i="79"/>
  <c r="L21" i="89"/>
  <c r="L24" i="89"/>
  <c r="L15" i="89"/>
  <c r="L20" i="89"/>
  <c r="L25" i="89"/>
  <c r="L16" i="89"/>
  <c r="L12" i="89"/>
  <c r="L22" i="89"/>
  <c r="L14" i="89"/>
  <c r="L17" i="89"/>
  <c r="L23" i="89"/>
  <c r="AU59" i="79" l="1"/>
  <c r="AU77" i="79"/>
  <c r="AU58" i="79"/>
  <c r="AU71" i="79"/>
  <c r="AU36" i="79"/>
  <c r="AU74" i="79"/>
  <c r="AU78" i="79"/>
  <c r="AU54" i="79"/>
  <c r="AU127" i="79"/>
  <c r="AU124" i="79"/>
  <c r="AU76" i="79"/>
  <c r="AU79" i="79"/>
  <c r="AU66" i="79"/>
  <c r="AU81" i="79"/>
  <c r="AU75" i="79"/>
  <c r="AU94" i="79"/>
  <c r="AU24" i="79"/>
  <c r="AU98" i="79"/>
  <c r="AU41" i="79"/>
  <c r="AU62" i="79"/>
  <c r="AU16" i="79"/>
  <c r="AU67" i="79"/>
  <c r="AU115" i="79"/>
  <c r="AU126" i="79"/>
  <c r="AU130" i="79"/>
  <c r="AU122" i="79"/>
  <c r="AU17" i="79"/>
  <c r="AU38" i="79"/>
  <c r="AU52" i="79"/>
  <c r="AU55" i="79"/>
  <c r="AU60" i="79"/>
  <c r="AU63" i="79"/>
  <c r="AU119" i="79"/>
  <c r="AU128" i="79"/>
  <c r="AU50" i="79"/>
  <c r="AU102" i="79"/>
  <c r="AU125" i="79"/>
  <c r="AU33" i="79"/>
  <c r="AU131" i="79"/>
  <c r="AU93" i="79"/>
  <c r="AU96" i="79"/>
  <c r="AU91" i="79"/>
  <c r="AU22" i="79"/>
  <c r="AU49" i="79"/>
  <c r="AU97" i="79"/>
  <c r="AU103" i="79"/>
  <c r="AU112" i="79"/>
  <c r="AU30" i="79"/>
  <c r="AU100" i="79"/>
  <c r="AU39" i="79"/>
  <c r="AU106" i="79"/>
  <c r="AU68" i="79"/>
  <c r="AU116" i="79"/>
  <c r="AU18" i="79"/>
  <c r="AU61" i="79"/>
  <c r="AU47" i="79"/>
  <c r="AU48" i="79"/>
  <c r="AU86" i="79"/>
  <c r="AU31" i="79"/>
  <c r="AU27" i="79"/>
  <c r="AU82" i="79"/>
  <c r="AU118" i="79"/>
  <c r="AU42" i="79"/>
  <c r="AU109" i="79"/>
  <c r="AU26" i="79"/>
  <c r="AU20" i="79"/>
  <c r="AU111" i="79"/>
  <c r="AU28" i="79"/>
  <c r="AU73" i="79"/>
  <c r="AU87" i="79"/>
  <c r="T27" i="79"/>
  <c r="T28" i="79" s="1"/>
  <c r="D27" i="79"/>
  <c r="D28" i="79" s="1"/>
  <c r="AU85" i="79"/>
  <c r="AU123" i="79"/>
  <c r="AU90" i="79"/>
  <c r="AU19" i="79"/>
  <c r="AU107" i="79"/>
  <c r="AU88" i="79"/>
  <c r="AU114" i="79"/>
  <c r="AU21" i="79"/>
  <c r="AU108" i="79"/>
  <c r="AU56" i="79"/>
  <c r="AU40" i="79"/>
  <c r="E27" i="79"/>
  <c r="E28" i="79" s="1"/>
  <c r="AU132" i="79"/>
  <c r="AU15" i="79"/>
  <c r="AU69" i="79"/>
  <c r="AU99" i="79"/>
  <c r="AU89" i="79"/>
  <c r="AU43" i="79"/>
  <c r="AU64" i="79"/>
  <c r="AU110" i="79"/>
  <c r="AU92" i="79"/>
  <c r="AU129" i="79"/>
  <c r="S27" i="79"/>
  <c r="S28" i="79" s="1"/>
  <c r="AU25" i="79"/>
  <c r="AU95" i="79"/>
  <c r="AU113" i="79"/>
  <c r="AU23" i="79"/>
  <c r="AU14" i="79"/>
  <c r="AU51" i="79"/>
  <c r="AU65" i="79"/>
  <c r="AU44" i="79"/>
  <c r="AU120" i="79"/>
  <c r="AU101" i="79"/>
  <c r="AU13" i="79"/>
  <c r="AU121" i="79"/>
  <c r="AU34" i="79"/>
  <c r="AU104" i="79"/>
  <c r="AU53" i="79"/>
  <c r="AU12" i="79"/>
  <c r="R27" i="79"/>
  <c r="R28" i="79" s="1"/>
  <c r="AU45" i="79"/>
  <c r="AU83" i="79"/>
  <c r="AU80" i="79"/>
  <c r="AU72" i="79"/>
  <c r="AU57" i="79"/>
  <c r="AU117" i="79"/>
  <c r="AU70" i="79"/>
  <c r="AU37" i="79"/>
  <c r="AU29" i="79"/>
  <c r="AU35" i="79"/>
  <c r="AU105" i="79"/>
  <c r="AU46" i="79"/>
  <c r="AU32" i="79"/>
  <c r="AU84" i="79"/>
  <c r="N15" i="89" l="1"/>
  <c r="AE15" i="89"/>
  <c r="O15" i="89"/>
  <c r="AF15" i="89"/>
  <c r="X15" i="89"/>
  <c r="AK15" i="89"/>
  <c r="AA15" i="89"/>
  <c r="V15" i="89"/>
  <c r="AD15" i="89"/>
  <c r="AL15" i="89"/>
  <c r="U15" i="89"/>
  <c r="S15" i="89"/>
  <c r="W15" i="89"/>
  <c r="AC15" i="89"/>
  <c r="Z15" i="89"/>
  <c r="AB15" i="89"/>
  <c r="AG15" i="89"/>
  <c r="AH15" i="89"/>
  <c r="Q15" i="89"/>
  <c r="Y15" i="89"/>
  <c r="AI15" i="89"/>
  <c r="R15" i="89"/>
  <c r="P15" i="89"/>
  <c r="T15" i="89"/>
  <c r="AJ15" i="89"/>
  <c r="O14" i="89"/>
  <c r="T14" i="89"/>
  <c r="Q14" i="89"/>
  <c r="R14" i="89"/>
  <c r="Z14" i="89"/>
  <c r="AJ14" i="89"/>
  <c r="V14" i="89"/>
  <c r="Y14" i="89"/>
  <c r="AL14" i="89"/>
  <c r="W14" i="89"/>
  <c r="AK14" i="89"/>
  <c r="AH14" i="89"/>
  <c r="AD14" i="89"/>
  <c r="P14" i="89"/>
  <c r="N14" i="89"/>
  <c r="X14" i="89"/>
  <c r="AA14" i="89"/>
  <c r="AC14" i="89"/>
  <c r="AE14" i="89"/>
  <c r="AB14" i="89"/>
  <c r="AG14" i="89"/>
  <c r="AF14" i="89"/>
  <c r="S14" i="89"/>
  <c r="AI14" i="89"/>
  <c r="U14" i="89"/>
  <c r="E29" i="89"/>
  <c r="F29" i="89" s="1"/>
  <c r="AA17" i="89"/>
  <c r="AC17" i="89"/>
  <c r="AL17" i="89"/>
  <c r="S17" i="89"/>
  <c r="AE17" i="89"/>
  <c r="AK17" i="89"/>
  <c r="AD17" i="89"/>
  <c r="AB17" i="89"/>
  <c r="U17" i="89"/>
  <c r="N17" i="89"/>
  <c r="AI17" i="89"/>
  <c r="X17" i="89"/>
  <c r="AF17" i="89"/>
  <c r="R17" i="89"/>
  <c r="V17" i="89"/>
  <c r="O17" i="89"/>
  <c r="AH17" i="89"/>
  <c r="P17" i="89"/>
  <c r="Y17" i="89"/>
  <c r="W17" i="89"/>
  <c r="Q17" i="89"/>
  <c r="Z17" i="89"/>
  <c r="AG17" i="89"/>
  <c r="AJ17" i="89"/>
  <c r="T17" i="89"/>
  <c r="U12" i="89"/>
  <c r="AI12" i="89"/>
  <c r="AA12" i="89"/>
  <c r="S12" i="89"/>
  <c r="AD12" i="89"/>
  <c r="AE12" i="89"/>
  <c r="AK12" i="89"/>
  <c r="AB12" i="89"/>
  <c r="N12" i="89"/>
  <c r="AC12" i="89"/>
  <c r="AL12" i="89"/>
  <c r="Z12" i="89"/>
  <c r="X12" i="89"/>
  <c r="AH12" i="89"/>
  <c r="P12" i="89"/>
  <c r="O12" i="89"/>
  <c r="R12" i="89"/>
  <c r="Y12" i="89"/>
  <c r="AF12" i="89"/>
  <c r="Q12" i="89"/>
  <c r="W12" i="89"/>
  <c r="AG12" i="89"/>
  <c r="V12" i="89"/>
  <c r="AJ12" i="89"/>
  <c r="T12" i="89"/>
  <c r="N16" i="89"/>
  <c r="AE16" i="89"/>
  <c r="X16" i="89"/>
  <c r="AA16" i="89"/>
  <c r="V16" i="89"/>
  <c r="AF16" i="89"/>
  <c r="Z16" i="89"/>
  <c r="Q16" i="89"/>
  <c r="AL16" i="89"/>
  <c r="U16" i="89"/>
  <c r="W16" i="89"/>
  <c r="AD16" i="89"/>
  <c r="AI16" i="89"/>
  <c r="P16" i="89"/>
  <c r="S16" i="89"/>
  <c r="AK16" i="89"/>
  <c r="O16" i="89"/>
  <c r="R16" i="89"/>
  <c r="AC16" i="89"/>
  <c r="AH16" i="89"/>
  <c r="AG16" i="89"/>
  <c r="Y16" i="89"/>
  <c r="AB16" i="89"/>
  <c r="T16" i="89"/>
  <c r="AJ16" i="89"/>
  <c r="AM12" i="89" l="1"/>
  <c r="AM14" i="89"/>
  <c r="AM17" i="89"/>
  <c r="AN17" i="89" s="1"/>
  <c r="AM15" i="89"/>
  <c r="AN15" i="89" s="1"/>
  <c r="AM16" i="89"/>
  <c r="AN16" i="89" s="1"/>
  <c r="F19" i="51" l="1"/>
  <c r="G19" i="51" s="1"/>
  <c r="AD19" i="51" l="1"/>
  <c r="Z25" i="87" s="1"/>
  <c r="AF19" i="51"/>
  <c r="AB25" i="87" s="1"/>
  <c r="AA19" i="51"/>
  <c r="W25" i="87" s="1"/>
  <c r="AC19" i="51"/>
  <c r="Y25" i="87" s="1"/>
  <c r="AB19" i="51"/>
  <c r="X25" i="87" s="1"/>
  <c r="AE19" i="51"/>
  <c r="AA25" i="87" s="1"/>
  <c r="T19" i="51"/>
  <c r="P25" i="87" s="1"/>
  <c r="Y19" i="51"/>
  <c r="U25" i="87" s="1"/>
  <c r="P19" i="51"/>
  <c r="L25" i="87" s="1"/>
  <c r="Q19" i="51"/>
  <c r="M25" i="87" s="1"/>
  <c r="H19" i="51"/>
  <c r="D25" i="87" s="1"/>
  <c r="O19" i="51"/>
  <c r="K25" i="87" s="1"/>
  <c r="X19" i="51"/>
  <c r="T25" i="87" s="1"/>
  <c r="R19" i="51"/>
  <c r="N25" i="87" s="1"/>
  <c r="M19" i="51"/>
  <c r="I25" i="87" s="1"/>
  <c r="N19" i="51"/>
  <c r="J25" i="87" s="1"/>
  <c r="V19" i="51"/>
  <c r="R25" i="87" s="1"/>
  <c r="I19" i="51"/>
  <c r="E25" i="87" s="1"/>
  <c r="K19" i="51"/>
  <c r="G25" i="87" s="1"/>
  <c r="W19" i="51"/>
  <c r="S25" i="87" s="1"/>
  <c r="J19" i="51"/>
  <c r="F25" i="87" s="1"/>
  <c r="S19" i="51"/>
  <c r="O25" i="87" s="1"/>
  <c r="L19" i="51"/>
  <c r="H25" i="87" s="1"/>
  <c r="U19" i="51"/>
  <c r="Q25" i="87" s="1"/>
  <c r="Z19" i="51"/>
  <c r="V25" i="87" s="1"/>
  <c r="G22" i="51" l="1"/>
  <c r="L22" i="51" s="1"/>
  <c r="H28" i="87" s="1"/>
  <c r="M22" i="51" l="1"/>
  <c r="I28" i="87" s="1"/>
  <c r="T22" i="51"/>
  <c r="P28" i="87" s="1"/>
  <c r="N22" i="51"/>
  <c r="J28" i="87" s="1"/>
  <c r="R22" i="51"/>
  <c r="N28" i="87" s="1"/>
  <c r="AB22" i="51"/>
  <c r="X28" i="87" s="1"/>
  <c r="AF22" i="51"/>
  <c r="AB28" i="87" s="1"/>
  <c r="AC22" i="51"/>
  <c r="Y28" i="87" s="1"/>
  <c r="AD22" i="51"/>
  <c r="Z28" i="87" s="1"/>
  <c r="AA22" i="51"/>
  <c r="W28" i="87" s="1"/>
  <c r="AE22" i="51"/>
  <c r="AA28" i="87" s="1"/>
  <c r="Z22" i="51"/>
  <c r="V28" i="87" s="1"/>
  <c r="X22" i="51"/>
  <c r="T28" i="87" s="1"/>
  <c r="V22" i="51"/>
  <c r="R28" i="87" s="1"/>
  <c r="O22" i="51"/>
  <c r="K28" i="87" s="1"/>
  <c r="U22" i="51"/>
  <c r="Q28" i="87" s="1"/>
  <c r="Y22" i="51"/>
  <c r="U28" i="87" s="1"/>
  <c r="S22" i="51"/>
  <c r="O28" i="87" s="1"/>
  <c r="K22" i="51"/>
  <c r="G28" i="87" s="1"/>
  <c r="P22" i="51"/>
  <c r="L28" i="87" s="1"/>
  <c r="J22" i="51"/>
  <c r="F28" i="87" s="1"/>
  <c r="Q22" i="51"/>
  <c r="M28" i="87" s="1"/>
  <c r="W22" i="51"/>
  <c r="S28" i="87" s="1"/>
  <c r="H22" i="51"/>
  <c r="D28" i="87" s="1"/>
  <c r="W21" i="51"/>
  <c r="S27" i="87" s="1"/>
  <c r="G20" i="51"/>
  <c r="AE20" i="51" l="1"/>
  <c r="AA26" i="87" s="1"/>
  <c r="I20" i="51"/>
  <c r="E26" i="87" s="1"/>
  <c r="N21" i="51"/>
  <c r="J27" i="87" s="1"/>
  <c r="R21" i="51"/>
  <c r="N27" i="87" s="1"/>
  <c r="AA21" i="51"/>
  <c r="W27" i="87" s="1"/>
  <c r="V21" i="51"/>
  <c r="R27" i="87" s="1"/>
  <c r="K21" i="51"/>
  <c r="G27" i="87" s="1"/>
  <c r="AC21" i="51"/>
  <c r="Y27" i="87" s="1"/>
  <c r="T21" i="51"/>
  <c r="P27" i="87" s="1"/>
  <c r="AB21" i="51"/>
  <c r="X27" i="87" s="1"/>
  <c r="S21" i="51"/>
  <c r="O27" i="87" s="1"/>
  <c r="AF21" i="51"/>
  <c r="AB27" i="87" s="1"/>
  <c r="M21" i="51"/>
  <c r="I27" i="87" s="1"/>
  <c r="I21" i="51"/>
  <c r="E27" i="87" s="1"/>
  <c r="X21" i="51"/>
  <c r="T27" i="87" s="1"/>
  <c r="Q21" i="51"/>
  <c r="M27" i="87" s="1"/>
  <c r="U21" i="51"/>
  <c r="Q27" i="87" s="1"/>
  <c r="H21" i="51"/>
  <c r="D27" i="87" s="1"/>
  <c r="N20" i="51"/>
  <c r="J26" i="87" s="1"/>
  <c r="P21" i="51"/>
  <c r="L27" i="87" s="1"/>
  <c r="AD20" i="51"/>
  <c r="Z26" i="87" s="1"/>
  <c r="Y21" i="51"/>
  <c r="U27" i="87" s="1"/>
  <c r="J21" i="51"/>
  <c r="F27" i="87" s="1"/>
  <c r="AF20" i="51"/>
  <c r="AB26" i="87" s="1"/>
  <c r="AD21" i="51"/>
  <c r="Z27" i="87" s="1"/>
  <c r="Z21" i="51"/>
  <c r="V27" i="87" s="1"/>
  <c r="AE21" i="51"/>
  <c r="L20" i="51"/>
  <c r="H26" i="87" s="1"/>
  <c r="P20" i="51"/>
  <c r="L26" i="87" s="1"/>
  <c r="O21" i="51"/>
  <c r="K27" i="87" s="1"/>
  <c r="X20" i="51"/>
  <c r="T26" i="87" s="1"/>
  <c r="M20" i="51"/>
  <c r="I26" i="87" s="1"/>
  <c r="L21" i="51"/>
  <c r="H27" i="87" s="1"/>
  <c r="Q20" i="51"/>
  <c r="M26" i="87" s="1"/>
  <c r="O20" i="51"/>
  <c r="K26" i="87" s="1"/>
  <c r="U20" i="51"/>
  <c r="Q26" i="87" s="1"/>
  <c r="S20" i="51"/>
  <c r="O26" i="87" s="1"/>
  <c r="T20" i="51"/>
  <c r="P26" i="87" s="1"/>
  <c r="K20" i="51"/>
  <c r="G26" i="87" s="1"/>
  <c r="W20" i="51"/>
  <c r="Y20" i="51"/>
  <c r="U26" i="87" s="1"/>
  <c r="Z20" i="51"/>
  <c r="V26" i="87" s="1"/>
  <c r="AC20" i="51"/>
  <c r="Y26" i="87" s="1"/>
  <c r="J20" i="51"/>
  <c r="F26" i="87" s="1"/>
  <c r="AB20" i="51"/>
  <c r="X26" i="87" s="1"/>
  <c r="V20" i="51"/>
  <c r="R26" i="87" s="1"/>
  <c r="R20" i="51"/>
  <c r="N26" i="87" s="1"/>
  <c r="AA20" i="51"/>
  <c r="W26" i="87" s="1"/>
  <c r="H20" i="51"/>
  <c r="D26" i="87" s="1"/>
  <c r="AE27" i="51" l="1"/>
  <c r="AA27" i="87"/>
  <c r="W27" i="51"/>
  <c r="S26" i="87"/>
  <c r="K27" i="51"/>
  <c r="R27" i="51"/>
  <c r="Q27" i="51"/>
  <c r="N27" i="51"/>
  <c r="AB27" i="51"/>
  <c r="H27" i="51"/>
  <c r="O27" i="51"/>
  <c r="AC27" i="51"/>
  <c r="M27" i="51"/>
  <c r="X27" i="51"/>
  <c r="T27" i="51"/>
  <c r="AA27" i="51"/>
  <c r="S27" i="51"/>
  <c r="P27" i="51"/>
  <c r="AF27" i="51"/>
  <c r="U27" i="51"/>
  <c r="V27" i="51"/>
  <c r="L27" i="51"/>
  <c r="AD27" i="51"/>
  <c r="J27" i="51"/>
  <c r="Z27" i="51"/>
  <c r="Y27" i="51"/>
  <c r="I12" i="8" l="1"/>
  <c r="P12" i="8" s="1"/>
  <c r="H11" i="21" l="1"/>
  <c r="H18" i="21" s="1"/>
  <c r="H37" i="21" l="1"/>
  <c r="AF37" i="21" s="1"/>
  <c r="G18" i="89" s="1"/>
  <c r="L18" i="89" s="1"/>
  <c r="AN8" i="79"/>
  <c r="AN125" i="79" s="1"/>
  <c r="AO125" i="79" s="1"/>
  <c r="H32" i="21"/>
  <c r="AH8" i="79"/>
  <c r="H55" i="21"/>
  <c r="H56" i="21" s="1"/>
  <c r="H92" i="21" s="1"/>
  <c r="H26" i="21"/>
  <c r="I22" i="51"/>
  <c r="N18" i="89" l="1"/>
  <c r="AL18" i="89"/>
  <c r="P18" i="89"/>
  <c r="S18" i="89"/>
  <c r="AK18" i="89"/>
  <c r="Q18" i="89"/>
  <c r="T18" i="89"/>
  <c r="U18" i="89"/>
  <c r="AJ18" i="89"/>
  <c r="AC18" i="89"/>
  <c r="AI18" i="89"/>
  <c r="AA18" i="89"/>
  <c r="Z18" i="89"/>
  <c r="AF18" i="89"/>
  <c r="AD18" i="89"/>
  <c r="W18" i="89"/>
  <c r="X18" i="89"/>
  <c r="AB18" i="89"/>
  <c r="AE18" i="89"/>
  <c r="AH18" i="89"/>
  <c r="AG18" i="89"/>
  <c r="Y18" i="89"/>
  <c r="R18" i="89"/>
  <c r="V18" i="89"/>
  <c r="O18" i="89"/>
  <c r="AF32" i="21"/>
  <c r="G13" i="89" s="1"/>
  <c r="AF26" i="21"/>
  <c r="AN108" i="79"/>
  <c r="AO108" i="79" s="1"/>
  <c r="AN21" i="79"/>
  <c r="AO21" i="79" s="1"/>
  <c r="AN71" i="79"/>
  <c r="AO71" i="79" s="1"/>
  <c r="AN119" i="79"/>
  <c r="AO119" i="79" s="1"/>
  <c r="AN56" i="79"/>
  <c r="AO56" i="79" s="1"/>
  <c r="AN116" i="79"/>
  <c r="AO116" i="79" s="1"/>
  <c r="AN84" i="79"/>
  <c r="AO84" i="79" s="1"/>
  <c r="AN96" i="79"/>
  <c r="AO96" i="79" s="1"/>
  <c r="AN17" i="79"/>
  <c r="AO17" i="79" s="1"/>
  <c r="AN48" i="79"/>
  <c r="AO48" i="79" s="1"/>
  <c r="AN14" i="79"/>
  <c r="AO14" i="79" s="1"/>
  <c r="AN93" i="79"/>
  <c r="AO93" i="79" s="1"/>
  <c r="AN52" i="79"/>
  <c r="AO52" i="79" s="1"/>
  <c r="AN80" i="79"/>
  <c r="AO80" i="79" s="1"/>
  <c r="AN50" i="79"/>
  <c r="AO50" i="79" s="1"/>
  <c r="AN127" i="79"/>
  <c r="AO127" i="79" s="1"/>
  <c r="AN12" i="79"/>
  <c r="AO12" i="79" s="1"/>
  <c r="AN132" i="79"/>
  <c r="AO132" i="79" s="1"/>
  <c r="AN13" i="79"/>
  <c r="AO13" i="79" s="1"/>
  <c r="AN54" i="79"/>
  <c r="AO54" i="79" s="1"/>
  <c r="AN121" i="79"/>
  <c r="AO121" i="79" s="1"/>
  <c r="AN32" i="79"/>
  <c r="AO32" i="79" s="1"/>
  <c r="AN115" i="79"/>
  <c r="AO115" i="79" s="1"/>
  <c r="AN66" i="79"/>
  <c r="AO66" i="79" s="1"/>
  <c r="AN83" i="79"/>
  <c r="AO83" i="79" s="1"/>
  <c r="AN102" i="79"/>
  <c r="AO102" i="79" s="1"/>
  <c r="AN90" i="79"/>
  <c r="AO90" i="79" s="1"/>
  <c r="AN44" i="79"/>
  <c r="AO44" i="79" s="1"/>
  <c r="AN16" i="79"/>
  <c r="AO16" i="79" s="1"/>
  <c r="AN20" i="79"/>
  <c r="AO20" i="79" s="1"/>
  <c r="AN95" i="79"/>
  <c r="AO95" i="79" s="1"/>
  <c r="AN94" i="79"/>
  <c r="AO94" i="79" s="1"/>
  <c r="AN113" i="79"/>
  <c r="AO113" i="79" s="1"/>
  <c r="AN22" i="79"/>
  <c r="AO22" i="79" s="1"/>
  <c r="AN124" i="79"/>
  <c r="AO124" i="79" s="1"/>
  <c r="AN78" i="79"/>
  <c r="AO78" i="79" s="1"/>
  <c r="AN40" i="79"/>
  <c r="AO40" i="79" s="1"/>
  <c r="AN26" i="79"/>
  <c r="AO26" i="79" s="1"/>
  <c r="AN87" i="79"/>
  <c r="AO87" i="79" s="1"/>
  <c r="AN42" i="79"/>
  <c r="AO42" i="79" s="1"/>
  <c r="AN81" i="79"/>
  <c r="AO81" i="79" s="1"/>
  <c r="AN29" i="79"/>
  <c r="AO29" i="79" s="1"/>
  <c r="AN31" i="79"/>
  <c r="AO31" i="79" s="1"/>
  <c r="AN38" i="79"/>
  <c r="AO38" i="79" s="1"/>
  <c r="AN85" i="79"/>
  <c r="AO85" i="79" s="1"/>
  <c r="AN35" i="79"/>
  <c r="AO35" i="79" s="1"/>
  <c r="AN100" i="79"/>
  <c r="AO100" i="79" s="1"/>
  <c r="AN98" i="79"/>
  <c r="AO98" i="79" s="1"/>
  <c r="AN128" i="79"/>
  <c r="AO128" i="79" s="1"/>
  <c r="AN72" i="79"/>
  <c r="AO72" i="79" s="1"/>
  <c r="AN47" i="79"/>
  <c r="AO47" i="79" s="1"/>
  <c r="AN112" i="79"/>
  <c r="AO112" i="79" s="1"/>
  <c r="AN49" i="79"/>
  <c r="AO49" i="79" s="1"/>
  <c r="AN104" i="79"/>
  <c r="AO104" i="79" s="1"/>
  <c r="AN69" i="79"/>
  <c r="AO69" i="79" s="1"/>
  <c r="AN36" i="79"/>
  <c r="AO36" i="79" s="1"/>
  <c r="AN88" i="79"/>
  <c r="AO88" i="79" s="1"/>
  <c r="AN77" i="79"/>
  <c r="AO77" i="79" s="1"/>
  <c r="AN53" i="79"/>
  <c r="AO53" i="79" s="1"/>
  <c r="AN61" i="79"/>
  <c r="AO61" i="79" s="1"/>
  <c r="AN120" i="79"/>
  <c r="AO120" i="79" s="1"/>
  <c r="AN106" i="79"/>
  <c r="AO106" i="79" s="1"/>
  <c r="AN58" i="79"/>
  <c r="AO58" i="79" s="1"/>
  <c r="AN23" i="79"/>
  <c r="AO23" i="79" s="1"/>
  <c r="AN68" i="79"/>
  <c r="AO68" i="79" s="1"/>
  <c r="AN130" i="79"/>
  <c r="AO130" i="79" s="1"/>
  <c r="AN60" i="79"/>
  <c r="AO60" i="79" s="1"/>
  <c r="AN37" i="79"/>
  <c r="AO37" i="79" s="1"/>
  <c r="AN110" i="79"/>
  <c r="AO110" i="79" s="1"/>
  <c r="AN18" i="79"/>
  <c r="AO18" i="79" s="1"/>
  <c r="AN76" i="79"/>
  <c r="AO76" i="79" s="1"/>
  <c r="AN103" i="79"/>
  <c r="AO103" i="79" s="1"/>
  <c r="AN126" i="79"/>
  <c r="AO126" i="79" s="1"/>
  <c r="AN122" i="79"/>
  <c r="AO122" i="79" s="1"/>
  <c r="AN75" i="79"/>
  <c r="AO75" i="79" s="1"/>
  <c r="AN15" i="79"/>
  <c r="AO15" i="79" s="1"/>
  <c r="AN82" i="79"/>
  <c r="AO82" i="79" s="1"/>
  <c r="AN123" i="79"/>
  <c r="AO123" i="79" s="1"/>
  <c r="AN43" i="79"/>
  <c r="AO43" i="79" s="1"/>
  <c r="AN64" i="79"/>
  <c r="AO64" i="79" s="1"/>
  <c r="AN111" i="79"/>
  <c r="AO111" i="79" s="1"/>
  <c r="AN25" i="79"/>
  <c r="AO25" i="79" s="1"/>
  <c r="AN63" i="79"/>
  <c r="AO63" i="79" s="1"/>
  <c r="AN55" i="79"/>
  <c r="AO55" i="79" s="1"/>
  <c r="AN19" i="79"/>
  <c r="AO19" i="79" s="1"/>
  <c r="AN91" i="79"/>
  <c r="AO91" i="79" s="1"/>
  <c r="AN89" i="79"/>
  <c r="AO89" i="79" s="1"/>
  <c r="AN129" i="79"/>
  <c r="AO129" i="79" s="1"/>
  <c r="AN101" i="79"/>
  <c r="AO101" i="79" s="1"/>
  <c r="AN33" i="79"/>
  <c r="AO33" i="79" s="1"/>
  <c r="AN117" i="79"/>
  <c r="AO117" i="79" s="1"/>
  <c r="AN28" i="79"/>
  <c r="AO28" i="79" s="1"/>
  <c r="AN70" i="79"/>
  <c r="AO70" i="79" s="1"/>
  <c r="AN92" i="79"/>
  <c r="AO92" i="79" s="1"/>
  <c r="AN67" i="79"/>
  <c r="AO67" i="79" s="1"/>
  <c r="AN34" i="79"/>
  <c r="AO34" i="79" s="1"/>
  <c r="AN27" i="79"/>
  <c r="AO27" i="79" s="1"/>
  <c r="AN86" i="79"/>
  <c r="AO86" i="79" s="1"/>
  <c r="AN105" i="79"/>
  <c r="AO105" i="79" s="1"/>
  <c r="AN41" i="79"/>
  <c r="AO41" i="79" s="1"/>
  <c r="AN46" i="79"/>
  <c r="AO46" i="79" s="1"/>
  <c r="AN109" i="79"/>
  <c r="AO109" i="79" s="1"/>
  <c r="AN59" i="79"/>
  <c r="AO59" i="79" s="1"/>
  <c r="AN107" i="79"/>
  <c r="AO107" i="79" s="1"/>
  <c r="AN57" i="79"/>
  <c r="AO57" i="79" s="1"/>
  <c r="AN73" i="79"/>
  <c r="AO73" i="79" s="1"/>
  <c r="AN65" i="79"/>
  <c r="AO65" i="79" s="1"/>
  <c r="AN114" i="79"/>
  <c r="AO114" i="79" s="1"/>
  <c r="AN24" i="79"/>
  <c r="AO24" i="79" s="1"/>
  <c r="AN79" i="79"/>
  <c r="AO79" i="79" s="1"/>
  <c r="AN62" i="79"/>
  <c r="AO62" i="79" s="1"/>
  <c r="AN131" i="79"/>
  <c r="AO131" i="79" s="1"/>
  <c r="AN51" i="79"/>
  <c r="AO51" i="79" s="1"/>
  <c r="AN97" i="79"/>
  <c r="AO97" i="79" s="1"/>
  <c r="AN74" i="79"/>
  <c r="AO74" i="79" s="1"/>
  <c r="AN99" i="79"/>
  <c r="AO99" i="79" s="1"/>
  <c r="AN30" i="79"/>
  <c r="AO30" i="79" s="1"/>
  <c r="AN45" i="79"/>
  <c r="AO45" i="79" s="1"/>
  <c r="AN39" i="79"/>
  <c r="AO39" i="79" s="1"/>
  <c r="AN118" i="79"/>
  <c r="AO118" i="79" s="1"/>
  <c r="I27" i="51"/>
  <c r="E28" i="87"/>
  <c r="U7" i="80"/>
  <c r="V7" i="80" s="1"/>
  <c r="AH27" i="79"/>
  <c r="AI27" i="79" s="1"/>
  <c r="AH18" i="79"/>
  <c r="AI18" i="79" s="1"/>
  <c r="AH74" i="79"/>
  <c r="AI74" i="79" s="1"/>
  <c r="AH124" i="79"/>
  <c r="AI124" i="79" s="1"/>
  <c r="AH78" i="79"/>
  <c r="AI78" i="79" s="1"/>
  <c r="AH114" i="79"/>
  <c r="AI114" i="79" s="1"/>
  <c r="AH16" i="79"/>
  <c r="AI16" i="79" s="1"/>
  <c r="AH86" i="79"/>
  <c r="AI86" i="79" s="1"/>
  <c r="AH45" i="79"/>
  <c r="AI45" i="79" s="1"/>
  <c r="AH43" i="79"/>
  <c r="AI43" i="79" s="1"/>
  <c r="AH85" i="79"/>
  <c r="AI85" i="79" s="1"/>
  <c r="AH126" i="79"/>
  <c r="AI126" i="79" s="1"/>
  <c r="AH107" i="79"/>
  <c r="AI107" i="79" s="1"/>
  <c r="AH60" i="79"/>
  <c r="AI60" i="79" s="1"/>
  <c r="AH63" i="79"/>
  <c r="AI63" i="79" s="1"/>
  <c r="AH88" i="79"/>
  <c r="AI88" i="79" s="1"/>
  <c r="AH108" i="79"/>
  <c r="AI108" i="79" s="1"/>
  <c r="AH96" i="79"/>
  <c r="AI96" i="79" s="1"/>
  <c r="AH83" i="79"/>
  <c r="AI83" i="79" s="1"/>
  <c r="AH55" i="79"/>
  <c r="AI55" i="79" s="1"/>
  <c r="AH130" i="79"/>
  <c r="AI130" i="79" s="1"/>
  <c r="AH102" i="79"/>
  <c r="AI102" i="79" s="1"/>
  <c r="AH53" i="79"/>
  <c r="AI53" i="79" s="1"/>
  <c r="AH67" i="79"/>
  <c r="AI67" i="79" s="1"/>
  <c r="AH80" i="79"/>
  <c r="AI80" i="79" s="1"/>
  <c r="AH84" i="79"/>
  <c r="AI84" i="79" s="1"/>
  <c r="AH122" i="79"/>
  <c r="AI122" i="79" s="1"/>
  <c r="AH89" i="79"/>
  <c r="AI89" i="79" s="1"/>
  <c r="AH132" i="79"/>
  <c r="AI132" i="79" s="1"/>
  <c r="AH54" i="79"/>
  <c r="AI54" i="79" s="1"/>
  <c r="AH106" i="79"/>
  <c r="AI106" i="79" s="1"/>
  <c r="AH97" i="79"/>
  <c r="AI97" i="79" s="1"/>
  <c r="AH32" i="79"/>
  <c r="AI32" i="79" s="1"/>
  <c r="AH104" i="79"/>
  <c r="AI104" i="79" s="1"/>
  <c r="AH120" i="79"/>
  <c r="AI120" i="79" s="1"/>
  <c r="AH56" i="79"/>
  <c r="AI56" i="79" s="1"/>
  <c r="AH41" i="79"/>
  <c r="AI41" i="79" s="1"/>
  <c r="AH57" i="79"/>
  <c r="AI57" i="79" s="1"/>
  <c r="AH24" i="79"/>
  <c r="AI24" i="79" s="1"/>
  <c r="AH46" i="79"/>
  <c r="AI46" i="79" s="1"/>
  <c r="AH103" i="79"/>
  <c r="AI103" i="79" s="1"/>
  <c r="AH61" i="79"/>
  <c r="AI61" i="79" s="1"/>
  <c r="AH125" i="79"/>
  <c r="AI125" i="79" s="1"/>
  <c r="AH49" i="79"/>
  <c r="AI49" i="79" s="1"/>
  <c r="AH73" i="79"/>
  <c r="AI73" i="79" s="1"/>
  <c r="AH79" i="79"/>
  <c r="AI79" i="79" s="1"/>
  <c r="AH66" i="79"/>
  <c r="AI66" i="79" s="1"/>
  <c r="AH22" i="79"/>
  <c r="AI22" i="79" s="1"/>
  <c r="AH112" i="79"/>
  <c r="AI112" i="79" s="1"/>
  <c r="AH28" i="79"/>
  <c r="AI28" i="79" s="1"/>
  <c r="AH30" i="79"/>
  <c r="AI30" i="79" s="1"/>
  <c r="AH94" i="79"/>
  <c r="AI94" i="79" s="1"/>
  <c r="AH109" i="79"/>
  <c r="AI109" i="79" s="1"/>
  <c r="AH71" i="79"/>
  <c r="AI71" i="79" s="1"/>
  <c r="AH40" i="79"/>
  <c r="AI40" i="79" s="1"/>
  <c r="AH90" i="79"/>
  <c r="AI90" i="79" s="1"/>
  <c r="AH34" i="79"/>
  <c r="AI34" i="79" s="1"/>
  <c r="AH59" i="79"/>
  <c r="AI59" i="79" s="1"/>
  <c r="AH48" i="79"/>
  <c r="AI48" i="79" s="1"/>
  <c r="AH38" i="79"/>
  <c r="AI38" i="79" s="1"/>
  <c r="AH31" i="79"/>
  <c r="AI31" i="79" s="1"/>
  <c r="AH121" i="79"/>
  <c r="AI121" i="79" s="1"/>
  <c r="AH37" i="79"/>
  <c r="AI37" i="79" s="1"/>
  <c r="AH82" i="79"/>
  <c r="AI82" i="79" s="1"/>
  <c r="AH110" i="79"/>
  <c r="AI110" i="79" s="1"/>
  <c r="AH129" i="79"/>
  <c r="AI129" i="79" s="1"/>
  <c r="AH95" i="79"/>
  <c r="AI95" i="79" s="1"/>
  <c r="AH100" i="79"/>
  <c r="AI100" i="79" s="1"/>
  <c r="AH69" i="79"/>
  <c r="AI69" i="79" s="1"/>
  <c r="AH123" i="79"/>
  <c r="AI123" i="79" s="1"/>
  <c r="AH111" i="79"/>
  <c r="AI111" i="79" s="1"/>
  <c r="AH12" i="79"/>
  <c r="AH105" i="79"/>
  <c r="AI105" i="79" s="1"/>
  <c r="AH76" i="79"/>
  <c r="AI76" i="79" s="1"/>
  <c r="AH98" i="79"/>
  <c r="AI98" i="79" s="1"/>
  <c r="AH52" i="79"/>
  <c r="AI52" i="79" s="1"/>
  <c r="AH91" i="79"/>
  <c r="AI91" i="79" s="1"/>
  <c r="AH118" i="79"/>
  <c r="AI118" i="79" s="1"/>
  <c r="AH42" i="79"/>
  <c r="AI42" i="79" s="1"/>
  <c r="AH117" i="79"/>
  <c r="AI117" i="79" s="1"/>
  <c r="AH72" i="79"/>
  <c r="AI72" i="79" s="1"/>
  <c r="AH131" i="79"/>
  <c r="AI131" i="79" s="1"/>
  <c r="AH39" i="79"/>
  <c r="AI39" i="79" s="1"/>
  <c r="AH93" i="79"/>
  <c r="AI93" i="79" s="1"/>
  <c r="AH115" i="79"/>
  <c r="AI115" i="79" s="1"/>
  <c r="AH47" i="79"/>
  <c r="AI47" i="79" s="1"/>
  <c r="AH14" i="79"/>
  <c r="AI14" i="79" s="1"/>
  <c r="AH101" i="79"/>
  <c r="AI101" i="79" s="1"/>
  <c r="AH128" i="79"/>
  <c r="AI128" i="79" s="1"/>
  <c r="AH119" i="79"/>
  <c r="AI119" i="79" s="1"/>
  <c r="AH44" i="79"/>
  <c r="AI44" i="79" s="1"/>
  <c r="AH58" i="79"/>
  <c r="AI58" i="79" s="1"/>
  <c r="AH87" i="79"/>
  <c r="AI87" i="79" s="1"/>
  <c r="AH33" i="79"/>
  <c r="AI33" i="79" s="1"/>
  <c r="AH127" i="79"/>
  <c r="AI127" i="79" s="1"/>
  <c r="AH68" i="79"/>
  <c r="AI68" i="79" s="1"/>
  <c r="AH77" i="79"/>
  <c r="AI77" i="79" s="1"/>
  <c r="AH19" i="79"/>
  <c r="AI19" i="79" s="1"/>
  <c r="AH25" i="79"/>
  <c r="AI25" i="79" s="1"/>
  <c r="AH35" i="79"/>
  <c r="AI35" i="79" s="1"/>
  <c r="AH20" i="79"/>
  <c r="AI20" i="79" s="1"/>
  <c r="AH26" i="79"/>
  <c r="AI26" i="79" s="1"/>
  <c r="AH15" i="79"/>
  <c r="AI15" i="79" s="1"/>
  <c r="AH70" i="79"/>
  <c r="AI70" i="79" s="1"/>
  <c r="AH13" i="79"/>
  <c r="AI13" i="79" s="1"/>
  <c r="AH36" i="79"/>
  <c r="AI36" i="79" s="1"/>
  <c r="AH21" i="79"/>
  <c r="AI21" i="79" s="1"/>
  <c r="AH17" i="79"/>
  <c r="AI17" i="79" s="1"/>
  <c r="AH116" i="79"/>
  <c r="AI116" i="79" s="1"/>
  <c r="AH50" i="79"/>
  <c r="AI50" i="79" s="1"/>
  <c r="AH75" i="79"/>
  <c r="AI75" i="79" s="1"/>
  <c r="AH64" i="79"/>
  <c r="AI64" i="79" s="1"/>
  <c r="AH81" i="79"/>
  <c r="AI81" i="79" s="1"/>
  <c r="AH23" i="79"/>
  <c r="AI23" i="79" s="1"/>
  <c r="AH113" i="79"/>
  <c r="AI113" i="79" s="1"/>
  <c r="AH99" i="79"/>
  <c r="AI99" i="79" s="1"/>
  <c r="AH29" i="79"/>
  <c r="AI29" i="79" s="1"/>
  <c r="AH51" i="79"/>
  <c r="AI51" i="79" s="1"/>
  <c r="AH92" i="79"/>
  <c r="AI92" i="79" s="1"/>
  <c r="AH65" i="79"/>
  <c r="AI65" i="79" s="1"/>
  <c r="AH62" i="79"/>
  <c r="AI62" i="79" s="1"/>
  <c r="AM18" i="89" l="1"/>
  <c r="G7" i="89"/>
  <c r="L7" i="89" s="1"/>
  <c r="L13" i="89"/>
  <c r="M27" i="79"/>
  <c r="M28" i="79" s="1"/>
  <c r="AI12" i="79"/>
  <c r="F27" i="79"/>
  <c r="F28" i="79" s="1"/>
  <c r="AF13" i="89" l="1"/>
  <c r="P7" i="89"/>
  <c r="AH7" i="89"/>
  <c r="AG7" i="89"/>
  <c r="AE7" i="89"/>
  <c r="X13" i="89"/>
  <c r="AE13" i="89"/>
  <c r="AG13" i="89"/>
  <c r="AI13" i="89"/>
  <c r="W13" i="89"/>
  <c r="AC13" i="89"/>
  <c r="V7" i="89"/>
  <c r="AH13" i="89"/>
  <c r="R7" i="89"/>
  <c r="Q7" i="89"/>
  <c r="AL7" i="89"/>
  <c r="Q13" i="89"/>
  <c r="AD7" i="89"/>
  <c r="AJ13" i="89"/>
  <c r="S13" i="89"/>
  <c r="AK13" i="89"/>
  <c r="E31" i="89"/>
  <c r="F31" i="89" s="1"/>
  <c r="AL13" i="89"/>
  <c r="V13" i="89"/>
  <c r="R13" i="89"/>
  <c r="P13" i="89"/>
  <c r="AD13" i="89"/>
  <c r="U13" i="89"/>
  <c r="AA13" i="89"/>
  <c r="N13" i="89"/>
  <c r="Z13" i="89"/>
  <c r="AA7" i="89" l="1"/>
  <c r="AA28" i="89" s="1"/>
  <c r="R32" i="92" s="1"/>
  <c r="R38" i="92" s="1"/>
  <c r="X7" i="89"/>
  <c r="X28" i="89" s="1"/>
  <c r="O32" i="92" s="1"/>
  <c r="O38" i="92" s="1"/>
  <c r="W7" i="89"/>
  <c r="W28" i="89" s="1"/>
  <c r="N32" i="92" s="1"/>
  <c r="N38" i="92" s="1"/>
  <c r="T7" i="89"/>
  <c r="N7" i="89"/>
  <c r="N28" i="89" s="1"/>
  <c r="E32" i="92" s="1"/>
  <c r="E38" i="92" s="1"/>
  <c r="Y13" i="89"/>
  <c r="O13" i="89"/>
  <c r="AK7" i="89"/>
  <c r="AK28" i="89" s="1"/>
  <c r="AB32" i="92" s="1"/>
  <c r="AB38" i="92" s="1"/>
  <c r="AF7" i="89"/>
  <c r="AF28" i="89" s="1"/>
  <c r="W32" i="92" s="1"/>
  <c r="W38" i="92" s="1"/>
  <c r="Z7" i="89"/>
  <c r="Z28" i="89" s="1"/>
  <c r="Q32" i="92" s="1"/>
  <c r="Q38" i="92" s="1"/>
  <c r="AB7" i="89"/>
  <c r="AC7" i="89"/>
  <c r="AC28" i="89" s="1"/>
  <c r="T32" i="92" s="1"/>
  <c r="T38" i="92" s="1"/>
  <c r="O7" i="89"/>
  <c r="AI7" i="89"/>
  <c r="AI28" i="89" s="1"/>
  <c r="Z32" i="92" s="1"/>
  <c r="Z38" i="92" s="1"/>
  <c r="AJ7" i="89"/>
  <c r="AJ28" i="89" s="1"/>
  <c r="AA32" i="92" s="1"/>
  <c r="AA38" i="92" s="1"/>
  <c r="Y7" i="89"/>
  <c r="AB13" i="89"/>
  <c r="T13" i="89"/>
  <c r="U7" i="89"/>
  <c r="U28" i="89" s="1"/>
  <c r="L32" i="92" s="1"/>
  <c r="L38" i="92" s="1"/>
  <c r="P28" i="89"/>
  <c r="G32" i="92" s="1"/>
  <c r="G38" i="92" s="1"/>
  <c r="S7" i="89"/>
  <c r="S28" i="89" s="1"/>
  <c r="J32" i="92" s="1"/>
  <c r="J38" i="92" s="1"/>
  <c r="AH28" i="89"/>
  <c r="Y32" i="92" s="1"/>
  <c r="Y38" i="92" s="1"/>
  <c r="AG28" i="89"/>
  <c r="X32" i="92" s="1"/>
  <c r="X38" i="92" s="1"/>
  <c r="AE28" i="89"/>
  <c r="V32" i="92" s="1"/>
  <c r="V38" i="92" s="1"/>
  <c r="AD28" i="89"/>
  <c r="U32" i="92" s="1"/>
  <c r="U38" i="92" s="1"/>
  <c r="Q28" i="89"/>
  <c r="H32" i="92" s="1"/>
  <c r="H38" i="92" s="1"/>
  <c r="AL28" i="89"/>
  <c r="AC32" i="92" s="1"/>
  <c r="AC38" i="92" s="1"/>
  <c r="V28" i="89"/>
  <c r="M32" i="92" s="1"/>
  <c r="M38" i="92" s="1"/>
  <c r="R28" i="89"/>
  <c r="I32" i="92" s="1"/>
  <c r="I38" i="92" s="1"/>
  <c r="Y28" i="89" l="1"/>
  <c r="P32" i="92" s="1"/>
  <c r="P38" i="92" s="1"/>
  <c r="T28" i="89"/>
  <c r="K32" i="92" s="1"/>
  <c r="K38" i="92" s="1"/>
  <c r="O28" i="89"/>
  <c r="F32" i="92" s="1"/>
  <c r="F38" i="92" s="1"/>
  <c r="AB28" i="89"/>
  <c r="S32" i="92" s="1"/>
  <c r="S38" i="92" s="1"/>
  <c r="AM13" i="89"/>
  <c r="AM7" i="89"/>
  <c r="AN7" i="89" s="1"/>
  <c r="AD34" i="92"/>
  <c r="AM28" i="89" l="1"/>
  <c r="AD32" i="92" s="1"/>
  <c r="AD38" i="92"/>
</calcChain>
</file>

<file path=xl/sharedStrings.xml><?xml version="1.0" encoding="utf-8"?>
<sst xmlns="http://schemas.openxmlformats.org/spreadsheetml/2006/main" count="1023" uniqueCount="512">
  <si>
    <t>ID</t>
  </si>
  <si>
    <t>&lt;Intentionally blank&gt;</t>
  </si>
  <si>
    <t>Reference</t>
  </si>
  <si>
    <t>Over/Under-supply</t>
  </si>
  <si>
    <t>Total</t>
  </si>
  <si>
    <t>21/3/2020</t>
  </si>
  <si>
    <t>N/A</t>
  </si>
  <si>
    <t>Moderate</t>
  </si>
  <si>
    <t>Critical</t>
  </si>
  <si>
    <t>Severe</t>
  </si>
  <si>
    <t>25/03/2020</t>
  </si>
  <si>
    <t>GJW, SRC</t>
  </si>
  <si>
    <t>SRC</t>
  </si>
  <si>
    <t>GJW</t>
  </si>
  <si>
    <t>2a</t>
  </si>
  <si>
    <t>2b</t>
  </si>
  <si>
    <t>2c</t>
  </si>
  <si>
    <t>4a</t>
  </si>
  <si>
    <t>4b</t>
  </si>
  <si>
    <t>4c</t>
  </si>
  <si>
    <t>7a</t>
  </si>
  <si>
    <t>7b</t>
  </si>
  <si>
    <t>8a</t>
  </si>
  <si>
    <t>8b</t>
  </si>
  <si>
    <t>8c</t>
  </si>
  <si>
    <t>2d</t>
  </si>
  <si>
    <t>2e</t>
  </si>
  <si>
    <t xml:space="preserve">Note: Grouping 8 is unlikely to be a critical bottleneck in a surge, so 8a-c do not necessarily need to be included in the model </t>
  </si>
  <si>
    <t>1a</t>
  </si>
  <si>
    <t>1b</t>
  </si>
  <si>
    <t>1c</t>
  </si>
  <si>
    <t>1d</t>
  </si>
  <si>
    <t>1e</t>
  </si>
  <si>
    <t>1f</t>
  </si>
  <si>
    <t>2221, 3221</t>
  </si>
  <si>
    <t>(9112) 3257</t>
  </si>
  <si>
    <t>28/03/2020</t>
  </si>
  <si>
    <t>29/03/2020</t>
  </si>
  <si>
    <t>27/03/2020</t>
  </si>
  <si>
    <t>Notes and assumptions</t>
  </si>
  <si>
    <t>n</t>
  </si>
  <si>
    <t>Median ICU stay (days)</t>
  </si>
  <si>
    <t>Huang et al.</t>
  </si>
  <si>
    <t>-</t>
  </si>
  <si>
    <t>Chen et al.</t>
  </si>
  <si>
    <t>Wang et al</t>
  </si>
  <si>
    <t>Guan et al.</t>
  </si>
  <si>
    <t>Yang et al.</t>
  </si>
  <si>
    <t>Zhou et al.</t>
  </si>
  <si>
    <t>Mo et al.</t>
  </si>
  <si>
    <t>Wu et al.</t>
  </si>
  <si>
    <t>Chen N, Zhou M, Dong X, Qu J, Gong F, Han Y, Qiu Y, Wang J, Liu Y, Wei Y, Xia J, Yu T, Zhang X, Zhang L, (2020) Epidemiological and clinical characteristics of 99 cases of 2019 novel coronavirus pneumonia in Wuhan, China: a descriptive study. Lancet 395: 507-513</t>
  </si>
  <si>
    <t>Guan WJ, Ni ZY, Hu Y, Liang WH, Ou CQ, He JX, Liu L, Shan H, Lei CL, Hui DSC, Du B, Li LJ, Zeng G, Yuen KY, Chen RC, Tang CL, Wang T, Chen PY, Xiang J, Li SY, Wang JL, Liang ZJ, Peng YX, Wei L, Liu Y, Hu YH, Peng P, Wang JM, Liu JY, Chen Z, Li G, Zheng ZJ, Qiu SQ, Luo J, Ye CJ, Zhu SY, Zhong NS, China Medical Treatment Expert Group for C, (2020) Clinical Characteristics of Coronavirus Disease 2019 in China. N Engl J Med</t>
  </si>
  <si>
    <t>Huang C, Wang Y, Li X, Ren L, Zhao J, Hu Y, Zhang L, Fan G, Xu J, Gu X, Cheng Z, Yu T, Xia J, Wei Y, Wu W, Xie X, Yin W, Li H, Liu M, Xiao Y, Gao H, Guo L, Xie J, Wang G, Jiang R, Gao Z, Jin Q, Wang J, Cao B, (2020) Clinical features of patients infected with 2019 novel coronavirus in Wuhan, China. Lancet 395: 497-506</t>
  </si>
  <si>
    <t>International Labour Organization's (ILO) International Standard Classification of Occupations (2008) (available at https://www.ilo.org/public/english/bureau/stat/isco/isco08/; accessed 17 March, 2020.)</t>
  </si>
  <si>
    <t>Mo P, Xing Y, Xiao Y, Deng L, Zhao Q, Wang H, Xiong Y, Cheng Z, Gao S, Liang K, Luo M, Chen T, Song S, Ma Z, Chen X, Zheng E, Cao Q, Wang F, Zhang Y (2020) Clinical characteristics of refractory COVID-19 pneumonia in Wuhan, China, Clinical Infectious Diseases, ciaa270, https://doi.org/10.1093/cid/ciaa270</t>
  </si>
  <si>
    <t>Wang D, Hu B, Hu C, Zhu F, Liu X, Zhang J, Wang B, Xiang H, Cheng Z, Xiong Y, Zhao Y, Li Y, Wang X, Peng Z, (2020) Clinical Characteristics of 138 Hospitalized Patients With 2019 Novel Coronavirus-Infected Pneumonia in Wuhan, China. JAMA</t>
  </si>
  <si>
    <t xml:space="preserve">Wu Z, McGoogan J, (2020) Characteristics of and Important Lessons From the Coronavirus Disease 2019 (COVID-19) Outbreak in China Summary of a Report of 72 314 Cases From the Chinese Center for Disease Control and Prevention. JAMA. doi:10.1001/jama.2020.2648 </t>
  </si>
  <si>
    <t xml:space="preserve">Yang X, Yu Y, Xu J, Shu H, Xia J, Liu H, Wu Y, Zhang L, Yu Z, Fang M, Yu T, Wang Y, Pan S, Zou X, Yuan S, Shang Y, (2020) Clinical course and outcomes of critically ill patients with SARS-CoV-2 pneumonia in Wuhan, China: a single-centered, retrospective, observational study. Lancet Respir Med </t>
  </si>
  <si>
    <t xml:space="preserve">Zhou F, Yu T, Du R, Fan G, Liu Y, Liu Z, Xiang J, Wang Y, Song B, Gu X, Guan L, Wei Y, Li H, Wu X, Xu J, Tu S, Zhang Y, Chen H, Cao B, (2020) Clinical course and risk factors for mortality of adult inpatients with COVID-19 in Wuhan, China: a retrospective cohort study. Lancet </t>
  </si>
  <si>
    <t>31/03/2020</t>
  </si>
  <si>
    <t>GJW/SRC</t>
  </si>
  <si>
    <r>
      <t xml:space="preserve">World Health Organization, </t>
    </r>
    <r>
      <rPr>
        <i/>
        <sz val="12"/>
        <rFont val="Calibri"/>
        <family val="2"/>
        <scheme val="minor"/>
      </rPr>
      <t>Operational considerations for case management of COVID-19 in health facility and community</t>
    </r>
    <r>
      <rPr>
        <sz val="12"/>
        <color rgb="FF000000"/>
        <rFont val="Calibri"/>
        <family val="2"/>
        <scheme val="minor"/>
      </rPr>
      <t xml:space="preserve"> (available at: https://www.who.int/publications-detail/operational-considerations-for-case-management-of-covid-19-in-health-facility-and-community; accessed 19 March 2020)</t>
    </r>
  </si>
  <si>
    <r>
      <t xml:space="preserve">World Health Organization, </t>
    </r>
    <r>
      <rPr>
        <i/>
        <sz val="12"/>
        <rFont val="Calibri"/>
        <family val="2"/>
        <scheme val="minor"/>
      </rPr>
      <t>Clinical management of severe acute respiratory infection when COVID-19 is suspected</t>
    </r>
    <r>
      <rPr>
        <sz val="12"/>
        <color rgb="FF000000"/>
        <rFont val="Calibri"/>
        <family val="2"/>
        <scheme val="minor"/>
      </rPr>
      <t xml:space="preserve"> (available at: https://www.who.int/publications-detail/clinical-management-of-severe-acute-respiratory-infection-when-novel-coronavirus-(ncov)-infection-is-suspected; accessed 17 March 2020)</t>
    </r>
  </si>
  <si>
    <t>01/04/2020</t>
  </si>
  <si>
    <t>Workforce by severity level</t>
  </si>
  <si>
    <t>COVID-19 Cases</t>
  </si>
  <si>
    <t>From Adaptt Surge Planning Tool import (apart from Screening/Triage which is sample data)</t>
  </si>
  <si>
    <t>CUT AND PASTE FROM ADAPPT EXPORT WORKSHEET</t>
  </si>
  <si>
    <t>`</t>
  </si>
  <si>
    <t>06/04/2020</t>
  </si>
  <si>
    <t>07/04/2020</t>
  </si>
  <si>
    <t>14/04/2020</t>
  </si>
  <si>
    <t>r</t>
  </si>
  <si>
    <t>Total workforce</t>
  </si>
  <si>
    <t>Total hospital workforce</t>
  </si>
  <si>
    <t>]\</t>
  </si>
  <si>
    <t>Gap</t>
  </si>
  <si>
    <t>Total time (hours)</t>
  </si>
  <si>
    <t>Peak surge</t>
  </si>
  <si>
    <t xml:space="preserve"> Capacity</t>
  </si>
  <si>
    <t>Totals</t>
  </si>
  <si>
    <t>Hospital cases</t>
  </si>
  <si>
    <t>Number of beds</t>
  </si>
  <si>
    <t>Desired Staff - Graph</t>
  </si>
  <si>
    <t>Demand-Supply gap (without substitutions)</t>
  </si>
  <si>
    <t>Percentage of time spend in support</t>
  </si>
  <si>
    <t>Number of staff that one person can supervise</t>
  </si>
  <si>
    <t>Number</t>
  </si>
  <si>
    <t>30/04/2020</t>
  </si>
  <si>
    <r>
      <t>Initial Covid-19 Patient time based on</t>
    </r>
    <r>
      <rPr>
        <b/>
        <sz val="12"/>
        <rFont val="Calibri"/>
        <family val="2"/>
        <scheme val="minor"/>
      </rPr>
      <t xml:space="preserve"> Patient Needs </t>
    </r>
    <r>
      <rPr>
        <sz val="12"/>
        <rFont val="Calibri"/>
        <family val="2"/>
        <scheme val="minor"/>
      </rPr>
      <t>worksheets</t>
    </r>
  </si>
  <si>
    <t>Supporting workforce group (Vertical substitution)</t>
  </si>
  <si>
    <t>Supporting workforce group (Horizontal substitution)</t>
  </si>
  <si>
    <t>Reduce source workforce group for vertical substitution</t>
  </si>
  <si>
    <t>Workforce  for substitution (Vertical)</t>
  </si>
  <si>
    <t>New unit</t>
  </si>
  <si>
    <t>Severe care in south</t>
  </si>
  <si>
    <t>Critical care in north</t>
  </si>
  <si>
    <t>Severe care in north</t>
  </si>
  <si>
    <t>Moderate care in north</t>
  </si>
  <si>
    <t>Moderate care in south</t>
  </si>
  <si>
    <t>Screening for whole country</t>
  </si>
  <si>
    <t>Emergency hospital in north</t>
  </si>
  <si>
    <t>Emergency hospital in south</t>
  </si>
  <si>
    <t>Care at home</t>
  </si>
  <si>
    <t>04/05/2020</t>
  </si>
  <si>
    <t>Программное средство оценки кадровых ресурсов здравоохранения для лечения больных COVID-19</t>
  </si>
  <si>
    <r>
      <t xml:space="preserve"> Данная электронная таблицв позволяет получить оценку медицинского персонала, необходимого для лечения больных COVID-19. Было определено несколько типовых категорий персонала, а также время, которое требуется для лечения одного больного в течение суток в зависимости от степени тяжести болезни. Эти категории основаны на современных знаниях и практическом опыте борьбы с COVID-19 в Европейском регионе ВОЗ. Такие оценки могут корректироваться государствами-членами в соответствии с  обстоятельствами на местах.
 Для того, чтобы помочь понять, как работает данное средство оценки, ячейки таблицы выделяются разными цветами: </t>
    </r>
    <r>
      <rPr>
        <b/>
        <sz val="14"/>
        <color theme="1"/>
        <rFont val="Calibri"/>
        <family val="2"/>
        <scheme val="minor"/>
      </rPr>
      <t>Black text</t>
    </r>
    <r>
      <rPr>
        <sz val="14"/>
        <color theme="1"/>
        <rFont val="Calibri"/>
        <family val="2"/>
        <scheme val="minor"/>
      </rPr>
      <t xml:space="preserve"> for calculations; </t>
    </r>
    <r>
      <rPr>
        <b/>
        <sz val="14"/>
        <color theme="1"/>
        <rFont val="Calibri"/>
        <family val="2"/>
        <scheme val="minor"/>
      </rPr>
      <t>Yellow background</t>
    </r>
    <r>
      <rPr>
        <sz val="14"/>
        <color rgb="FFFFFF7F"/>
        <rFont val="Calibri (Body)"/>
      </rPr>
      <t xml:space="preserve">  </t>
    </r>
    <r>
      <rPr>
        <sz val="14"/>
        <color theme="1"/>
        <rFont val="Calibri"/>
        <family val="2"/>
        <scheme val="minor"/>
      </rPr>
      <t xml:space="preserve">for input data; </t>
    </r>
    <r>
      <rPr>
        <b/>
        <sz val="14"/>
        <color theme="1"/>
        <rFont val="Calibri (Body)"/>
      </rPr>
      <t>Green text</t>
    </r>
    <r>
      <rPr>
        <sz val="14"/>
        <color theme="1"/>
        <rFont val="Calibri"/>
        <family val="2"/>
        <scheme val="minor"/>
      </rPr>
      <t xml:space="preserve"> for links to other worksheets. Only the yellow cells should be changed.
</t>
    </r>
  </si>
  <si>
    <t>Резкое увеличение числа больных</t>
  </si>
  <si>
    <t>Определение тяжести болезни</t>
  </si>
  <si>
    <t>Категории персонала</t>
  </si>
  <si>
    <t>Лечебно-профилактическое учреждение</t>
  </si>
  <si>
    <t>Ресурсы для оказания медико-санитарной помощи</t>
  </si>
  <si>
    <t>Импорт</t>
  </si>
  <si>
    <t>Потребности</t>
  </si>
  <si>
    <t>Потребности для лечения больных в критическом состоянии</t>
  </si>
  <si>
    <t>Потребности для лечения больных с тяжелой формой болезни</t>
  </si>
  <si>
    <t>Потребности для лечения больных с умеренной формой болезни</t>
  </si>
  <si>
    <t>Потребности для лечения больных с легкой формой болезни</t>
  </si>
  <si>
    <t>Скрининг и сортировка больных</t>
  </si>
  <si>
    <t>Описание кадровых ресурсов</t>
  </si>
  <si>
    <t>Библиография</t>
  </si>
  <si>
    <t>Рабочий лист</t>
  </si>
  <si>
    <t>Описание</t>
  </si>
  <si>
    <t>Версия</t>
  </si>
  <si>
    <t>Дата</t>
  </si>
  <si>
    <t>Изменения, внесенные после предыдущей версии</t>
  </si>
  <si>
    <t>Авторы</t>
  </si>
  <si>
    <t>Версия 1.0 Окончательная</t>
  </si>
  <si>
    <t>Неприменимо.</t>
  </si>
  <si>
    <t>Версия 1.1</t>
  </si>
  <si>
    <t>Версия 1.2</t>
  </si>
  <si>
    <t>Версия 1.3</t>
  </si>
  <si>
    <t>Устранены ошибки, общее упорядочение</t>
  </si>
  <si>
    <t>Версия 1.4</t>
  </si>
  <si>
    <t>Версия 1.5</t>
  </si>
  <si>
    <t>Версия 1.6</t>
  </si>
  <si>
    <t>Версия 2.0 Окончательная</t>
  </si>
  <si>
    <t xml:space="preserve">Версия для выпуска в окончательном виде. </t>
  </si>
  <si>
    <t>Версия 2.1</t>
  </si>
  <si>
    <t>Обновление для выпуска: импорт из инструментов Adappt и новые визуализации и инструментальная панель.</t>
  </si>
  <si>
    <t xml:space="preserve">Добавлены новые уровни лечения в лист "Определения степеней тяжести"(Скрининг, легкая форма, умеренная форма), обновлены "Категории персонала", чтобы можно было вводить время по всем уровням лечения, "Анализ" разделен на два листа – "Требуемый персонал" и "Пропускная способность", пересмотрены расчеты "Потребностей" для этих изменений. Общее упорядочение компоновки и проверка ошибок. </t>
  </si>
  <si>
    <t>Число "Категорий персонала"  увеличено до 25. Для облегчения использования пересмотрено форматирование. Введены более реалистичные данные в качестве примеров. Обновлены листы "Потребности для лечения больных COVID" и "Описание кадровых ресурсов". Пересмотрен лист "Определение степеней тяжести" таким образом, чтобы "Скрининг/Сортировка больных" было уровнем 5, а степень тяжести от 1 до 4.</t>
  </si>
  <si>
    <t>Пересмотрены "Категории персосонала"</t>
  </si>
  <si>
    <t>Для большей ясности пересмотрены общая компоновка и графики Анализа. Обновлены описания персонала. Лист "Потребности для лечения больных" разбит на отдельные листы по степени тяжести болезни. SRC выполнена проверка и внесены изменения.</t>
  </si>
  <si>
    <t>Обновлены все листы "Потребности для лечения больных", проверены данные и уравнения и упрощена компоновка. Добавлен лист "Библиография" для ознакомления с опубликованными источниками и данными основных исследований по COVID-19. Удален первоначальный лист "Потребности для лечения больных COVID-19".</t>
  </si>
  <si>
    <t>Новые листы "Анализ". Версия проверена и обновлена.</t>
  </si>
  <si>
    <t>Версия 2.2 Окончательная</t>
  </si>
  <si>
    <t>Контроль конфигурации</t>
  </si>
  <si>
    <t>В данном листе определяются классификации степеней тяжести болезни. Изменяться могут только описания.</t>
  </si>
  <si>
    <t>Ссылка</t>
  </si>
  <si>
    <t>Данные для примера</t>
  </si>
  <si>
    <t>Степень тяжести</t>
  </si>
  <si>
    <t>Название</t>
  </si>
  <si>
    <t>Легкая</t>
  </si>
  <si>
    <t>Стационарная помощь не требуется</t>
  </si>
  <si>
    <t>Умеренная</t>
  </si>
  <si>
    <t>Может требоваться стационарная помощь, без кислородной терапии</t>
  </si>
  <si>
    <t>Тяжелая</t>
  </si>
  <si>
    <t>Требуется кислород</t>
  </si>
  <si>
    <t>Критическое состояние</t>
  </si>
  <si>
    <t>Требуется интенсивная терапия, включая механическую вентиляцию легких</t>
  </si>
  <si>
    <t>Скрининг/Сортировка больных</t>
  </si>
  <si>
    <t>В том числе для полноты</t>
  </si>
  <si>
    <t>НЕ ИСПОЛЬЗУЕТСЯ</t>
  </si>
  <si>
    <t>Определение степеней тяжести</t>
  </si>
  <si>
    <t>Врач-специалист (интенсивная терапия)</t>
  </si>
  <si>
    <t>Врач-специалист (диализ)</t>
  </si>
  <si>
    <t>Врач-специалист (ЭКМО)</t>
  </si>
  <si>
    <t>Врач-специалист (радиология)</t>
  </si>
  <si>
    <t xml:space="preserve">Врач-специалист (госпитальная медицина) </t>
  </si>
  <si>
    <t>Специалист-профессионал по сестринской помощи (амбулаторные больные)</t>
  </si>
  <si>
    <t>Специалист-профессионал по сестринской помощи (палатный)</t>
  </si>
  <si>
    <t>Специалист-профессионал по сестринской помощи (интенсивная терапия)</t>
  </si>
  <si>
    <t>Специалист-профессионал по сестринской помощи (ЭКМО)</t>
  </si>
  <si>
    <t>Специалист-профессионал по сестринской помощи (диализ)</t>
  </si>
  <si>
    <t>Специалист по респираторной терапии (РТ)</t>
  </si>
  <si>
    <t>Техник по обслуживанию медицинского оборудования (радиология)</t>
  </si>
  <si>
    <t>Техник-фармацевт</t>
  </si>
  <si>
    <t>Техник-лаборант</t>
  </si>
  <si>
    <t>Фармацевт</t>
  </si>
  <si>
    <t>Диетолог и нутрициолог</t>
  </si>
  <si>
    <t>Вспомогательный персонал больницы (уборщицы и санитарки)</t>
  </si>
  <si>
    <t>Вспомогательный персонал больницы (медицинские секретари)</t>
  </si>
  <si>
    <t>Поддержка пациентов (социальная работа и консультирование)</t>
  </si>
  <si>
    <t>Поддержка пациентов (физиотерапия и трудотерапия)</t>
  </si>
  <si>
    <t>Поддержка пациентов (менеджер по ведению случаев)</t>
  </si>
  <si>
    <t>Помощник по уходу за больными/помощник врача</t>
  </si>
  <si>
    <t>5321 или 3256</t>
  </si>
  <si>
    <t>Название занятия</t>
  </si>
  <si>
    <t>Номер категории</t>
  </si>
  <si>
    <t>Коды МСКЗ МОТ</t>
  </si>
  <si>
    <r>
      <t xml:space="preserve">Данный лист предназначен для определения категорий вашего персонала. Patient time is shown across different severity settings, according to staff skills and scope of practice, as defined in the </t>
    </r>
    <r>
      <rPr>
        <b/>
        <sz val="14"/>
        <color theme="1"/>
        <rFont val="Calibri"/>
        <family val="2"/>
        <scheme val="minor"/>
      </rPr>
      <t xml:space="preserve">Reference </t>
    </r>
    <r>
      <rPr>
        <sz val="14"/>
        <color theme="1"/>
        <rFont val="Calibri"/>
        <family val="2"/>
        <scheme val="minor"/>
      </rPr>
      <t>worksheets. Note that only hours per working day is used in the calculations.</t>
    </r>
  </si>
  <si>
    <t>Время на одного пациента в сутки по степени тяжести болезни</t>
  </si>
  <si>
    <t>Кол-во часов в смене</t>
  </si>
  <si>
    <t>Кол-во смен в неделю</t>
  </si>
  <si>
    <t>Кол-во часов в рабочем дне</t>
  </si>
  <si>
    <t>Название учреждения</t>
  </si>
  <si>
    <t>Структурное подразделение</t>
  </si>
  <si>
    <t>Степень тяжестиl</t>
  </si>
  <si>
    <t>Данный лист предназначен для определения ваших лечебно-профилактических учреждений. Есть два уровня детализации:
1) Типы учреждений: например, местные или областные больницы, полевые госпитали, центры скрининга и лечение на дому.
2) Структурные подразделения: например, для оказания помощи больным в критическом состоянии, с тяжелой или умеренной степенью болезни в больницах, центрах скрининга или на дому на территории региона.
Для упрощения принимается, что каждое структурное подразделение занимается только одним уровнем помощи. Мы не стали выделять отдельно ОИТ или отделения лечения больных в критическом состоянии, так как предполагается, что из-за дефицита ресурсов придется производить серьезное перепрофилирование существующих учреждений.</t>
  </si>
  <si>
    <t>Число случаев в день с разбивкой по степени тяжести из листа "Импорт"
Величины, копируемые всегда:
Столбец 1 = Дата
Столбец 2 = Процент кадров в карантине/на больничном (в настоящее время не используется)
Столбец 3 = Легкая степень – стационарное лечение не требуется
Столбец 4 = Умеренная степень – может потребоваться стационарное лечение, без кислородной терапии
Столбец 5 = Тяжелая степень – требуется кислород
Столбец 6 = Критическое состояние − требует интенсивной терапии, включая ИВЛ
Столбец 7 = Больные в критическом состоянии, нуждающиеся в ЭКМО
Столбец 8 = Больные в критическом состоянии, нуждающиеся в ЗПТ</t>
  </si>
  <si>
    <t xml:space="preserve">В данном рабочем листе используются стандартная терминология, коды, используемые в области кадровых ресурсов, и модифицированные определения кадровых ресурсов из принятой Международной организацией труда (МОТ) Международной стандартной классификации занятий (2008 г.) (https://www.ilo.org/public/english/bureau/stat/isco/isco08/). 
Использование стандартной терминологии позволяет надеяться, что при обсуждении потребностей к кадрах между разными учреждениями будет использоваться общий язык. Клинические классификации и процедуры, а следовательно, и кадры специалистов здравоохранения, которые требуются для каждой степени тяжести больных, напрямую определяются опубликованными ВОЗ документами"Клиническое ведение тяжелой острой вирусной инфекции при подозрении на новую коронавирусную (2019-nCoV) инфекцию" и Operational considerations for case management of COVID-19 in health facility and community https://www.who.int/emergencies/diseases/novel-coronavirus-2019/technical-guidance/patient-management).
Мы исходили из допущения о том, что на протяжении всего периода госпитализации изменений в степени тяжести не происходило, и использовали опубликованные оценочные величины серединной продолжительности интенсивной терапии и пребывания в стационаре (выживших и умерших), а также доли больных, которым требовались вазоактивные препараты (у которых был шок), искусственная вентиляция легких, экстракорпоральная мембранная оксигенация (ЭКМО), заместительная почечная терапия, неинвазивная вентиляция с положительным давлением и кислородная терапия (см. приведенные ниже таблицу и библиографию). Мы признаем, что способность выполнения лечебных процедур, а также показания к таким процедурам, как ЭКМО, будут совершенно разными в разных центрах и учреждениях, и поэтому такие оценки необхдимо принимать во внимание, учитывая местный контекст. Время работы персонала является оценочной величиной и не должно отменять собой местные правила, нормативы и стандарты соотношения числа больных к числу персонала.  </t>
  </si>
  <si>
    <t>Данный лист содержит библиографию и данные основных исследований, касающихся лечения COVID-19.</t>
  </si>
  <si>
    <t>Исследование</t>
  </si>
  <si>
    <t>Контингент</t>
  </si>
  <si>
    <t xml:space="preserve">Поступление в стационар </t>
  </si>
  <si>
    <t>Поступление в ОИТ</t>
  </si>
  <si>
    <t>Травма сердца</t>
  </si>
  <si>
    <t>Шок</t>
  </si>
  <si>
    <t>Кислород</t>
  </si>
  <si>
    <t>НИВПД</t>
  </si>
  <si>
    <t>Инвазивная ИВЛ</t>
  </si>
  <si>
    <t>ЭКМО</t>
  </si>
  <si>
    <t>Заместительная почечная терапия</t>
  </si>
  <si>
    <t>Серединная длительность преывания в стационаре (дней)</t>
  </si>
  <si>
    <t>Степень тяжести болезни: легкая</t>
  </si>
  <si>
    <t>Степень тяжести болезни: умеренная</t>
  </si>
  <si>
    <t xml:space="preserve">Степень тяжести болезни: тяжелая </t>
  </si>
  <si>
    <t>Степень тяжести болезни: критическая</t>
  </si>
  <si>
    <t>Летальность</t>
  </si>
  <si>
    <t>госпитализированные взрослые, Китай</t>
  </si>
  <si>
    <t xml:space="preserve">взрослые в критическом состоянии, Китай </t>
  </si>
  <si>
    <t xml:space="preserve">зарегистрированные случаи (подтвержденные), взрослые и дети, Китай, данные китайского CDC </t>
  </si>
  <si>
    <t>ОИТ: отделение интенсивной терапии; НИВПД: неинвазивная вентиляция с положительным давлением; ИВЛ:  искусственная вентиляция легких; ЭКМО</t>
  </si>
  <si>
    <t>№</t>
  </si>
  <si>
    <t>Статьи в научных журналах</t>
  </si>
  <si>
    <t xml:space="preserve">Врач, прошедший специализацию по интенсивной терапии. Практические навывки включают оказание помощи больным в критическом состоянии с дыхательной недостаточностью (острый респираторный дистресс-синдром, ОРДС) и шоком, установку центральной и артериальной линии, интубацию, установку плевральной дренажной трубки, бронхоскопию. </t>
  </si>
  <si>
    <t>Врачи-специалисты (диализ)</t>
  </si>
  <si>
    <t>Врач, прошедший специализацию по интенсивной терапии. Практические навывки включают оказание помощи больным в критическом состоянии с дыхательной недостаточностью (ОРДС) и шоком, установку центральной и артериальной линии, интубацию, установку плевральной дренажной трубки, бронхоскопию. Дополнительные навыки включают выполнение гемодиализа.</t>
  </si>
  <si>
    <t>Врачи-специалисты (ЭКМО)</t>
  </si>
  <si>
    <t>Врач, прошедший специализацию по интенсивной терапии. Практические навывки включают оказание помощи больным в критическом состоянии с дыхательной недостаточностью (ОРДС) и шоком, установку центральной и артериальной линии, интубацию, установку плевральной дренажной трубки, бронхоскопию. Дополнительные навыки включают проведение ЭКМО.</t>
  </si>
  <si>
    <t>Врачи-специалисты (радиология)</t>
  </si>
  <si>
    <t>Врач, прошедший специализацию по радиологии. Практические навыки включают чтение и интерпретацию компьютерных томограмм и рентгенограмм органов грудной клетки.</t>
  </si>
  <si>
    <t>Врачи-специалисты (госпитальная медицина)</t>
  </si>
  <si>
    <t>Врач, прошедший специализацию по госпитальной медицине. Практические навыки включают оказание помощи пациентам при неотложных состояниях с дыхательной недостаточностью и пневмонией.</t>
  </si>
  <si>
    <t>Специалисты-профессионалы по сестринской помощи (амбулаторные больные)</t>
  </si>
  <si>
    <t>Специалист-профессионал по сестринской помощи, получивший подготовку по лечению амбулаторных больных. Практические навыки включают оказание помощи здоровым или хронически больным пациентам, такой как проведение осмотров, проверка  основных показателей состояния организма, сбор анамнеза и т.д.</t>
  </si>
  <si>
    <t>Специалисты-профессионалы по сестринской помощи (палатные)</t>
  </si>
  <si>
    <t>Специалист-профессионал по сестринской помощи, получивший подготовку по стационарной помощи. Практические навыки включают оказание помощи больным при неотложных состояниях, которым требуется килород, контроль основных показателей состояния организма и введение лекарственных препаратов. Навыки могут включать мониторинг неинвазивной вентиляции с положительным давлением.</t>
  </si>
  <si>
    <t>Специалисты-профессионалы по сестринской помощи (интенсивная терапия)</t>
  </si>
  <si>
    <t>Специалисты-профессионалы по сестринской помощи, прошедшие специализацию по интенсивной терапии. Практические навыки включают оказание помощи больным в критическом состоянии, которым требуется механическая вентиляция легких, непрерывный мониторинг и постоянные вливания.</t>
  </si>
  <si>
    <t>Примечание. Все медицинские работники более высокого уровня также обладают наборами навыков более низкого уровня. Например, медицинские сестры категории 2d могут выполнять задачи медсестер категорий 2c и 2e.</t>
  </si>
  <si>
    <t>Специалисты-профессионалы по сестринской помощи (ЭКМО)</t>
  </si>
  <si>
    <t>Специалист-профессионал по сестринской помощи, прошедший специализацию по интенсивной терапии. Практические навыки включают оказание помощи больным в критическом состоянии, которым требуется механическая вентиляция легких, непрерывный мониторинг и постоянные вливания. Дополнительные навыки включают проведение ЭКМО.</t>
  </si>
  <si>
    <t>Специалисты-профессионалы по сестринской помощи (диализ)</t>
  </si>
  <si>
    <t>Специалист-профессионал по сестринской помощи, прошедший специализацию по интенсивной терапии. Практические навыки включают оказание помощи больным в критическом состоянии, которым требуется механическая вентиляция легких, непрерывный мониторинг и постоянные вливания. Дополнительные навыки включают проведение гемодиализа.</t>
  </si>
  <si>
    <t xml:space="preserve">Практикующий парамедик, получивший специальную подготовку по физиологии дыхания, кислородной терапии, неивазивной и инвазивной механической вентиляции легких,  проведению респираторной терапии и введению лекарственных препаратов. </t>
  </si>
  <si>
    <t>Испытание и эксплуатация рентгенологического, ультразвукового и другого медицинского оборудования для получения изображений для диагностики и лечения травм, болезней и т.д.</t>
  </si>
  <si>
    <t>Техники-фармацевты</t>
  </si>
  <si>
    <t>Выполняют различные задачи, связанные с отпуском лекарственных препаратов под руководством фармацевта или другого медицинского работника.</t>
  </si>
  <si>
    <t>Техники-лаборанты</t>
  </si>
  <si>
    <t>Выполняют клинические анализы образцов биологических жидкостей и тканей организма с целью получения информации о здоровье или причине смерти больного.</t>
  </si>
  <si>
    <t>Больничный фармацевт, который может хранить, обеспечивать сохранность, составлять и отпускать лекарственные препараты больным в неотложном и критическом состоянии.</t>
  </si>
  <si>
    <t>Оценивают, планируют и осуществляют программы пищевого рациона и питания больных в неотложном и критическом состоянии. Это включает как энтеральное, так и парентеральное питание.</t>
  </si>
  <si>
    <t>Вспомогательные работники, имеющие специальную подготовку по обращению и удалению медицинских отходов и биологически опасных материалов. Практические навыки включают проведение уборки во всех зонах и помещениях больницы, включая палаты для больных.</t>
  </si>
  <si>
    <t>Административная поддержка врачей и больничного персонала, включая оформление приема и выписки больных.</t>
  </si>
  <si>
    <t>Социальный работник или специалист в области психического здоровья, который может предоставлять услуги по поддержке больных.</t>
  </si>
  <si>
    <t>Поддержка пациентов (физиотерапия/трудотерапия) (физиотерапевты)</t>
  </si>
  <si>
    <t>Оценивают, планируют и осуществляют программы реабилитации, которые  улучшают или восстанавливают двигательные функции человека, повышают способность к передвижению, облегчают болевые синдромы и устраняют или предупреждают физические трудности, связанные с травмами, болезнями и другими ухудшениями здоровья.</t>
  </si>
  <si>
    <t>Координация поддержки при оказании помощи больному и при выписке.</t>
  </si>
  <si>
    <t>Помощники по уходу за больными/помощники врачей</t>
  </si>
  <si>
    <t>Предоставление персонального ухода и оказание помощи в следующих действиях: личная гигиена, кормление, одевание, мобильность, прием пероральных лекарственных средств, расположение тела, поднимание и переворачивание больных и транспортирование.</t>
  </si>
  <si>
    <t>Номер группы</t>
  </si>
  <si>
    <t>Кадровые ресурсы</t>
  </si>
  <si>
    <t>Простое описание</t>
  </si>
  <si>
    <t>Примечания</t>
  </si>
  <si>
    <t>В этом рабочем листе содержится описание групп кадровых ресурсов</t>
  </si>
  <si>
    <t>Врач общей практики</t>
  </si>
  <si>
    <t>Составление плана лечения</t>
  </si>
  <si>
    <t>Простой осмотр с проверкой основных показателей состояния организма (сортировка больных)</t>
  </si>
  <si>
    <t>Взятие носоглоточного мазка</t>
  </si>
  <si>
    <t>Скрининг с целью выявления симптомов</t>
  </si>
  <si>
    <t>Наблюдение/контакты с пациентами с положительным результатом теста</t>
  </si>
  <si>
    <t xml:space="preserve"> ID группы</t>
  </si>
  <si>
    <t>Название профессии</t>
  </si>
  <si>
    <t>Вмешательство</t>
  </si>
  <si>
    <t>Процедура</t>
  </si>
  <si>
    <t>Серединное</t>
  </si>
  <si>
    <t>Нижнее</t>
  </si>
  <si>
    <t>Верхнее</t>
  </si>
  <si>
    <t>Число больных в день</t>
  </si>
  <si>
    <t>Время на одну процедуру (часов)</t>
  </si>
  <si>
    <t>Средняя продолжительность пребывания (дней)</t>
  </si>
  <si>
    <t>Исследования, проведенные в Европейском регионе ВОЗ</t>
  </si>
  <si>
    <t>Ведение больных с дыхательной недостаточностью</t>
  </si>
  <si>
    <t>Неинвазивная вентиляция</t>
  </si>
  <si>
    <t>Интубация*</t>
  </si>
  <si>
    <t>Бронхоскопия</t>
  </si>
  <si>
    <t>Механическая вентиляция легких (контроль работы оборудования)</t>
  </si>
  <si>
    <t>Укладывание больного на живот</t>
  </si>
  <si>
    <t>Пульмональная гигиена, пульверизация 4 раза в день</t>
  </si>
  <si>
    <t xml:space="preserve">Составление детального плана лечения на основе  прогноза
</t>
  </si>
  <si>
    <t>Дважды в день обходы, осмотр, ведение графика, СИЗ</t>
  </si>
  <si>
    <t>Больному требуется 2 дня неинвазивной вентиляции легких в течение 8-дневного пребывания в отделении интенсивной терапии</t>
  </si>
  <si>
    <t xml:space="preserve">Один раз на каждое поступление в ОИТ </t>
  </si>
  <si>
    <t>Один раз на каждое поступление в ОИТ</t>
  </si>
  <si>
    <t>Больному требуется 6 дней инвазивной вентиляции легких в течение 8-дневного пребывания в отделении интенсивной терапии</t>
  </si>
  <si>
    <t>Только если проводится механическая вентиляция легких, 6 дней инвазивной вентиляции в течение 8-дневного пребывания в ОИТ</t>
  </si>
  <si>
    <t>Проводится больному независимо от вида вентиляции легких - неинвазивной или инвазивной</t>
  </si>
  <si>
    <t>Все больные каждый день</t>
  </si>
  <si>
    <t>Ведение больных с гемодинамической нестабильностью (+/- концевой пластинки)</t>
  </si>
  <si>
    <t>Приготовление и введение вазоактивного препарата</t>
  </si>
  <si>
    <t>Аспирация и изменение положение тела больного 1-2 раза в день</t>
  </si>
  <si>
    <t>Седация, обезболивание, приготовление и введение НМБ</t>
  </si>
  <si>
    <t>Мониторинг во время интенсивной терапии</t>
  </si>
  <si>
    <t>Непрерывный мониторинг (1 раз в час, показатели жизненно важных функций)</t>
  </si>
  <si>
    <t>Взятие проб для лабораторных анализов (1-6 раз)</t>
  </si>
  <si>
    <t>Составление детального плана лечения на основе  прогноза</t>
  </si>
  <si>
    <t>Дважды в день обходы, осмотр, ведение графика</t>
  </si>
  <si>
    <t>Введение лекарственных средств</t>
  </si>
  <si>
    <t>Ведение больных с сепсисом на более высоком уровне оказания помощи*</t>
  </si>
  <si>
    <t>Приготовление и введение внутривенных антибиотиков</t>
  </si>
  <si>
    <t>Диетотерапия больных в критическом состоянии или получивших травмы</t>
  </si>
  <si>
    <t>Энтеральное и парентеральное питание</t>
  </si>
  <si>
    <t>Уход за больными (СИЗ, профилактика, смена пеленок, халатов, купание, поддержание связи с родственниками и врачебной бригадой и т.д.)</t>
  </si>
  <si>
    <t>Постановка ЦВЛ*</t>
  </si>
  <si>
    <t>Постановка артериальной линии*</t>
  </si>
  <si>
    <t>Бронхоскопия*</t>
  </si>
  <si>
    <t>Постановка плевральной дренажной трубки*</t>
  </si>
  <si>
    <t>Механическая вентиляция легких</t>
  </si>
  <si>
    <t xml:space="preserve">Составление детального плана лечения на основе прогноза
</t>
  </si>
  <si>
    <t>Координация действий специализированных служб при полисистемной болезни</t>
  </si>
  <si>
    <t>Ведение больных с дисбалансом электролитов, нарушением кислотно-щелочного равновесия и поддержание водного баланса на более высоком уровне оказания помощи</t>
  </si>
  <si>
    <t>КТ грудной клетки</t>
  </si>
  <si>
    <t>Рентгенография грудной клетки ежедневно</t>
  </si>
  <si>
    <t>Вспомогательные услуги</t>
  </si>
  <si>
    <t>Хранение, отпуск лекарственных препаратов</t>
  </si>
  <si>
    <t>Выполнение лабораторных анализов</t>
  </si>
  <si>
    <t>Уборка помещений</t>
  </si>
  <si>
    <t>Административная поддержка</t>
  </si>
  <si>
    <t>Социальная поддержка</t>
  </si>
  <si>
    <t>Быстрейшее восстановление мобильности и реабилитация</t>
  </si>
  <si>
    <t>Планирование выписки</t>
  </si>
  <si>
    <t>Поддержка пациентов (медицинский секретарь)</t>
  </si>
  <si>
    <t>Вспомогательный персонал больницы (уборщица/санитарка)</t>
  </si>
  <si>
    <t>Диетолог и нутриционист</t>
  </si>
  <si>
    <t xml:space="preserve"> Специалист-профессионал по сестринской помощи (диализ)</t>
  </si>
  <si>
    <t xml:space="preserve"> Специалист-профессионал по сестринской помощи (ЭКМО)</t>
  </si>
  <si>
    <t>Это в том случае, если отделение укомплектовано только врачами-специалистами по интенсивной терапии. Если врач интенсивной терапии осуществляет руководство другими сотрудниками, это может увеличить число больных в критическом состоянии на одного врача интенсивной терапии.</t>
  </si>
  <si>
    <t>*Требуется не всем больным и зависит от наличия ресурсов на местах</t>
  </si>
  <si>
    <t>Оптимальное соотношение для большинства больных в критическом состоянии − 1:1, особенно если проводится механическая вентиляция легких</t>
  </si>
  <si>
    <t>У 35% больных в ОИТ лечение вазоактивными препаратами проводится 7 дней (согласно Yang et al., 35% больных в ОИТ находятся в состоянии шока)</t>
  </si>
  <si>
    <t>Если больной находится на постоянной ЗПТ, нормой является 1 медсестра на контур и 1 на одного больного</t>
  </si>
  <si>
    <t>Ведение больных с дыхательной  недостаточностью/затрудненным дыханием</t>
  </si>
  <si>
    <t>Кислородная терапия*</t>
  </si>
  <si>
    <t>НИВПД*</t>
  </si>
  <si>
    <t>Составление детального плана лечения</t>
  </si>
  <si>
    <t>Ежедневные обходы, осмотр, ведение графика, СИЗ</t>
  </si>
  <si>
    <t>Непрерывная пульсоксиметрия, показатели жизненно важных функций, 4 раза</t>
  </si>
  <si>
    <t>Взятие проб для лабораторных анализов - ежедневно</t>
  </si>
  <si>
    <t>Введение лекарства каждые 6 часов</t>
  </si>
  <si>
    <t>Введение антибиотиков</t>
  </si>
  <si>
    <t>Ежедневные обходы,  ведение графика, СИЗ</t>
  </si>
  <si>
    <t>Пульмональная гигиена, пульверизация 3 раза в день</t>
  </si>
  <si>
    <t>Приготовление лекарственных препаратов</t>
  </si>
  <si>
    <t>SСоциальная поддержкаocial support</t>
  </si>
  <si>
    <t>Специалист-профессионал по сестринской помощи  (амбулаторные больные)</t>
  </si>
  <si>
    <t>Простой осмотр с проверкой основных показателей состояния организма</t>
  </si>
  <si>
    <t>Проверки на дому (по телефону или лично, чтобы проверить, не наступило ли ухудшение)</t>
  </si>
  <si>
    <t xml:space="preserve"> Специалист-профессионал по сестринской помощи (палатный)</t>
  </si>
  <si>
    <t xml:space="preserve">Ведение больных с дыхательной недостаточностью/затрудненным дыханием
</t>
  </si>
  <si>
    <t>Непрерывная пульсоксиметрия. VS q4</t>
  </si>
  <si>
    <t xml:space="preserve">Ведение больных с дыхательной 
недостаточностью/затрудненным дыханием
</t>
  </si>
  <si>
    <t xml:space="preserve">Введение лекарства каждые 6 часов </t>
  </si>
  <si>
    <t>Ежедневные обходы, ведение графика, СИЗ</t>
  </si>
  <si>
    <t xml:space="preserve"> Врач-специалист (госпитальная медицина)</t>
  </si>
  <si>
    <t>Ежедневные обходы, осмотр, ведение графика</t>
  </si>
  <si>
    <t>Врач-специалист (госпитальная медицина)</t>
  </si>
  <si>
    <t>Данный рабочий лист определяет потребности в кадровых ресурсах для проведения скрининга с целью выявления  COVID-19 и сортировки больных</t>
  </si>
  <si>
    <t>Скрининг и сортировка больных на базе медицинских учреждений</t>
  </si>
  <si>
    <t xml:space="preserve">Нижнее </t>
  </si>
  <si>
    <t>Примечание</t>
  </si>
  <si>
    <t>Предполагаемое время в день (часов)</t>
  </si>
  <si>
    <t xml:space="preserve">Число случаев возникновения за время пребывания </t>
  </si>
  <si>
    <t>Вероятность возникновения</t>
  </si>
  <si>
    <t>Стационарного лечения не требуется</t>
  </si>
  <si>
    <t>Может потребоваться стационарное лечение, без кислородной терапии</t>
  </si>
  <si>
    <t>Требуется интенсивная терапия, включая механическую вентиляцию легких
Общие допущения: 
-процедуры определяются положениями документа ВОЗ "Клиническое ведение тяжелой острой респираторной инфекции при подозрении на новую коронавирусную инфекцию COVID-19. Временное руководство" от  13 марта 2020 г. 
- на всем протяжении госпитализации степень тяжести не меняется
Примерный расход времени в день рассчитывается как равный  ((Серединное x Возникновение случаев)/продолжительность пребывания) x Вероятность
(также для категории больных с тяжелой степенью болезни)</t>
  </si>
  <si>
    <t>Примечания и допущения</t>
  </si>
  <si>
    <t xml:space="preserve">Составление детального плана лечения на основе
 прогноза
</t>
  </si>
  <si>
    <t>Соотношение больных в палате: обычно 1 медсестра на 4 больных</t>
  </si>
  <si>
    <t>Это работники, непосредственно работающие с больными; при передаче части функций медицинской сестре и осуществлении контроля врач-специалист мог бы оказывать помощь большему числу больных.</t>
  </si>
  <si>
    <t>Данный рабочий лист определяет потребности в кадровых ресурсах для лечения больных с умеренной степенью  COVID-19</t>
  </si>
  <si>
    <t>Потребности для лечения больных с умеренной степенью болезни</t>
  </si>
  <si>
    <t xml:space="preserve">Данный рабочий лист определяет потребности в кадровых ресурсах для лечения больных с легкой степенью  COVID-19 </t>
  </si>
  <si>
    <t>Потребности для лечения больных с легкой степенью болезни</t>
  </si>
  <si>
    <t>Потребности для лечения больных с тяжелой степенью болезни</t>
  </si>
  <si>
    <t>Данный рабочий лист определяет потребности в кадровых ресурсах для лечения больных с тяжелой степенью  COVID-19</t>
  </si>
  <si>
    <t>Данный рабочий лист определяет потребности в кадровых ресурсах для лечения больных COVID-19 в критическом состоянии</t>
  </si>
  <si>
    <t>Допущение: примерно 70% больных с тяжелой степенью нуждаются в кислороде; следует принять допущение, что необходимость эта сохраняется все 11 дней пребывания в стационаре (Guan et al)</t>
  </si>
  <si>
    <t>Допущение: примерно 40% госпитализированных больных нуждаются в НИВПД; следует принять допущение, что НИВПД требуется 9 из 11 дней пребывания в стационаре (Huang et al., Chen et al., Wang et al, Guan et al., Yang et al., Zhou et al.)</t>
  </si>
  <si>
    <t>* это число включает НИВПД, не кислород</t>
  </si>
  <si>
    <t>Данный лист определяет укомплектование кадрами по структурным подразделениям</t>
  </si>
  <si>
    <t>Название учреждение</t>
  </si>
  <si>
    <t>Степень тяжести болезниl</t>
  </si>
  <si>
    <t>Всего кадров</t>
  </si>
  <si>
    <t>Всего</t>
  </si>
  <si>
    <t>Выбрать дату</t>
  </si>
  <si>
    <t>Пиковое число</t>
  </si>
  <si>
    <t>Умеренная степень</t>
  </si>
  <si>
    <t>Тяжелая степень</t>
  </si>
  <si>
    <t>Величина на указанную дату</t>
  </si>
  <si>
    <t>Врачи</t>
  </si>
  <si>
    <t>Персонал, имеющийся сегодня</t>
  </si>
  <si>
    <t>Персонал, требующийся для увеличившегося числа больных</t>
  </si>
  <si>
    <t>Специалисты-профессионалы по сестринской помощи</t>
  </si>
  <si>
    <t>Другие специалисты</t>
  </si>
  <si>
    <t>Вспомогательный персонал больницы и поддержка пациентов</t>
  </si>
  <si>
    <t>Выбрать кадровые ресурсы</t>
  </si>
  <si>
    <t>Итого</t>
  </si>
  <si>
    <t>Фактически имеющиеся кадры</t>
  </si>
  <si>
    <t>Требуемые кадры</t>
  </si>
  <si>
    <t>Плановое число больных</t>
  </si>
  <si>
    <t>Число сотрудников в день на одного больного</t>
  </si>
  <si>
    <t>Необходимый персонал</t>
  </si>
  <si>
    <t>Выбрать ввод данных</t>
  </si>
  <si>
    <t>Значение, вводимое пользователем</t>
  </si>
  <si>
    <t>Данный рабочий лист позволяет вам оценить численность персонала для лечения определенного числа случаев COVID-19 (число больных в день) или численность персонала, которая потребуется на определенную дату в будущем (если были импортированы данные из инструмента Adappt)</t>
  </si>
  <si>
    <t>Число случаев в день</t>
  </si>
  <si>
    <t>Варианты стратегии</t>
  </si>
  <si>
    <r>
      <t xml:space="preserve">Данный рабочий лист показывает результаты различных вариантов стратегии. Эти варианты выбираются с помощью выпадающего списка опций </t>
    </r>
    <r>
      <rPr>
        <b/>
        <sz val="14"/>
        <rFont val="Calibri"/>
        <family val="2"/>
        <charset val="204"/>
        <scheme val="minor"/>
      </rPr>
      <t xml:space="preserve">"Оценка кадровых ресурсов" </t>
    </r>
    <r>
      <rPr>
        <sz val="14"/>
        <rFont val="Calibri"/>
        <family val="2"/>
        <scheme val="minor"/>
      </rPr>
      <t>(</t>
    </r>
    <r>
      <rPr>
        <b/>
        <sz val="14"/>
        <rFont val="Calibri"/>
        <family val="2"/>
        <scheme val="minor"/>
      </rPr>
      <t>Workforce estimate)</t>
    </r>
    <r>
      <rPr>
        <sz val="14"/>
        <rFont val="Calibri"/>
        <family val="2"/>
        <scheme val="minor"/>
      </rPr>
      <t>:
"</t>
    </r>
    <r>
      <rPr>
        <b/>
        <sz val="14"/>
        <rFont val="Calibri"/>
        <family val="2"/>
        <charset val="204"/>
        <scheme val="minor"/>
      </rPr>
      <t>Нынешние возможности</t>
    </r>
    <r>
      <rPr>
        <sz val="14"/>
        <rFont val="Calibri"/>
        <family val="2"/>
        <charset val="204"/>
        <scheme val="minor"/>
      </rPr>
      <t>"</t>
    </r>
    <r>
      <rPr>
        <sz val="14"/>
        <rFont val="Calibri"/>
        <family val="2"/>
        <scheme val="minor"/>
      </rPr>
      <t xml:space="preserve"> (</t>
    </r>
    <r>
      <rPr>
        <b/>
        <sz val="14"/>
        <rFont val="Calibri"/>
        <family val="2"/>
        <scheme val="minor"/>
      </rPr>
      <t>Current capacity</t>
    </r>
    <r>
      <rPr>
        <sz val="14"/>
        <rFont val="Calibri"/>
        <family val="2"/>
        <scheme val="minor"/>
      </rPr>
      <t xml:space="preserve"> - максимальные возможности ныне имеющихся кадровых ресурсов  и соответствующая численность работников. Любое увеличение числа случаев приведет к нехватке работников в одной группе (или нескольких группах).
"</t>
    </r>
    <r>
      <rPr>
        <b/>
        <sz val="14"/>
        <rFont val="Calibri"/>
        <family val="2"/>
        <charset val="204"/>
        <scheme val="minor"/>
      </rPr>
      <t>Нынешнее число коек</t>
    </r>
    <r>
      <rPr>
        <sz val="14"/>
        <rFont val="Calibri"/>
        <family val="2"/>
        <charset val="204"/>
        <scheme val="minor"/>
      </rPr>
      <t>" (</t>
    </r>
    <r>
      <rPr>
        <b/>
        <sz val="14"/>
        <rFont val="Calibri"/>
        <family val="2"/>
        <scheme val="minor"/>
      </rPr>
      <t>Current</t>
    </r>
    <r>
      <rPr>
        <sz val="14"/>
        <rFont val="Calibri"/>
        <family val="2"/>
        <scheme val="minor"/>
      </rPr>
      <t xml:space="preserve"> b</t>
    </r>
    <r>
      <rPr>
        <b/>
        <sz val="14"/>
        <rFont val="Calibri"/>
        <family val="2"/>
        <scheme val="minor"/>
      </rPr>
      <t>eds)</t>
    </r>
    <r>
      <rPr>
        <sz val="14"/>
        <rFont val="Calibri"/>
        <family val="2"/>
        <scheme val="minor"/>
      </rPr>
      <t xml:space="preserve"> - кадры, необходимые для обслуживания нынешнего коечного фонда.  "</t>
    </r>
    <r>
      <rPr>
        <b/>
        <sz val="14"/>
        <rFont val="Calibri"/>
        <family val="2"/>
        <charset val="204"/>
        <scheme val="minor"/>
      </rPr>
      <t>Будущие случаи</t>
    </r>
    <r>
      <rPr>
        <sz val="14"/>
        <rFont val="Calibri"/>
        <family val="2"/>
        <charset val="204"/>
        <scheme val="minor"/>
      </rPr>
      <t>" (</t>
    </r>
    <r>
      <rPr>
        <b/>
        <sz val="14"/>
        <rFont val="Calibri"/>
        <family val="2"/>
        <scheme val="minor"/>
      </rPr>
      <t>Future cases)</t>
    </r>
    <r>
      <rPr>
        <sz val="14"/>
        <rFont val="Calibri"/>
        <family val="2"/>
        <scheme val="minor"/>
      </rPr>
      <t xml:space="preserve"> - кадровые ресурсы, необходимые для обслуживания указанного числа случаев.
Также показаны потребности для пикового роста числа случаев вместе с возможностями быстрого развертывания сил (при сценарии, выбранном выше) и разрыв между имеющимися и требуемыми ресурсами (если такой разрыв есть).</t>
    </r>
  </si>
  <si>
    <t>На сегодня</t>
  </si>
  <si>
    <t>Койки</t>
  </si>
  <si>
    <t xml:space="preserve">Возможности </t>
  </si>
  <si>
    <t>В будущем</t>
  </si>
  <si>
    <t>Случаи</t>
  </si>
  <si>
    <t>Оценка кадровых ресурсов</t>
  </si>
  <si>
    <t>Поддерживающая группа кадровых ресурсов (горизонтальное замещение)</t>
  </si>
  <si>
    <t>Врачи общей практики</t>
  </si>
  <si>
    <t>Врачи, только что закончившие учебу</t>
  </si>
  <si>
    <t>Медицинские сестры, только что закончившие учебу</t>
  </si>
  <si>
    <t>Иностранные врачи</t>
  </si>
  <si>
    <t>Вернувшиеся на работу врачи</t>
  </si>
  <si>
    <t>Вернувшиеся на работу медицинские сестры</t>
  </si>
  <si>
    <t>Уборщики, работающие по контракту</t>
  </si>
  <si>
    <t>Новые сотрудники</t>
  </si>
  <si>
    <t>Квалифицированные врачи первичного звена, врачи общей практики</t>
  </si>
  <si>
    <t>Студенты-медики, только что закончившие учебу или находящиеся на выпускном курсе</t>
  </si>
  <si>
    <t>Студенты сестринского дела, только что закончившие учебу или находящиеся на выпускном курсе</t>
  </si>
  <si>
    <t>Иностранные врачи, находящиеся на завершающем этапе  своей программы переподготовки</t>
  </si>
  <si>
    <t>Выход на работу бывших врачей, например, недавно ушедших на пенсию или сменивших работу</t>
  </si>
  <si>
    <t>Выход на работу бывших медсестер, например, недавно ушедших на пенсию или сменивших работу</t>
  </si>
  <si>
    <t>Работающий по контракту персонал, занимающийся уборкой</t>
  </si>
  <si>
    <t>Поддерживающая группа кадровых ресурсов (вертикальное замещение)</t>
  </si>
  <si>
    <t>Тест 1</t>
  </si>
  <si>
    <t>Тест 2</t>
  </si>
  <si>
    <t xml:space="preserve">Данный рабочий лист предназначен для определения потенциальных групп кадровых ресурсов для поддержки или замещения действующих кадров. Для каждой поддерживающей группы определите, какие группы действующих работников они будут поддерживать. Это может быть все рабочее время (100%), посвященное поддержке одной группы, или время, распеределенное на поддержку нескольких групп. В сумме должно быть 100%. В разделе внизу вы также можете определить, над каким числом этих новых сотрудников может осуществлять контроль один уже работающий сотрудник. Этот показатель будет меняться в зависимости от опыта работников, пришедших для замещения. Если никакого контроля не требуется, в соответсвующем месте поставьте 0. Принимается допущение о том, что контроль осуществляется на уровне кадров, которых замещают новые работники. 
</t>
  </si>
  <si>
    <t>Профессионально-квалификационная структура</t>
  </si>
  <si>
    <t>Сравнения</t>
  </si>
  <si>
    <t>Замещение ролей</t>
  </si>
  <si>
    <r>
      <t xml:space="preserve">Панель, позволяющая видеть сравнение между любыми тремя группами сотрудников. Она показывает влияние резкого роста числа случаев и время наступления пикового числа с разбивкой по степени тяжести. </t>
    </r>
    <r>
      <rPr>
        <sz val="14"/>
        <color rgb="FFFF0000"/>
        <rFont val="Calibri"/>
        <family val="2"/>
        <charset val="204"/>
        <scheme val="minor"/>
      </rPr>
      <t>Красным</t>
    </r>
    <r>
      <rPr>
        <sz val="14"/>
        <rFont val="Calibri"/>
        <family val="2"/>
        <scheme val="minor"/>
      </rPr>
      <t xml:space="preserve"> цветом показана численность кадровых ресурсов на сегодняшний день.</t>
    </r>
  </si>
  <si>
    <t>Данный рабочий лист рассчитывает число случаев, которое может по отдельности обслужить каждая группа кадров за 24 часа при нынешней численности сотрудников</t>
  </si>
  <si>
    <t>Категория сотрудников</t>
  </si>
  <si>
    <t>[A] Часы работы в день</t>
  </si>
  <si>
    <t>[B] Требуемое число часов на одного больного в день</t>
  </si>
  <si>
    <t>[C] Число сотрудников день на одног больного</t>
  </si>
  <si>
    <t>[D] Число больных в день (на каждую группу кадров)</t>
  </si>
  <si>
    <t>Макс.число больных в день по каждому учреждению</t>
  </si>
  <si>
    <t>Группа кадровых ресурсов</t>
  </si>
  <si>
    <t>(E) Кадровые ресурсы для пикового числа больных</t>
  </si>
  <si>
    <t>Кадровые ресурсы для лечения резко возросшего числа больных</t>
  </si>
  <si>
    <r>
      <t xml:space="preserve">Данный рабочий лист показывает результаты различных вариантов стратегии. Эти варианты выбираются с помощью выпадающего списка опций "Оценка кадровых ресурсов" (Workforce estimate):
</t>
    </r>
    <r>
      <rPr>
        <b/>
        <sz val="14"/>
        <color theme="1"/>
        <rFont val="Calibri"/>
        <family val="2"/>
        <charset val="204"/>
        <scheme val="minor"/>
      </rPr>
      <t>"Нынешние возможности"</t>
    </r>
    <r>
      <rPr>
        <sz val="14"/>
        <color theme="1"/>
        <rFont val="Calibri"/>
        <family val="2"/>
        <scheme val="minor"/>
      </rPr>
      <t xml:space="preserve"> (Current capacity - максимальные возможности ныне имеющихся кадровых ресурсов  и соответствующая численность работников. Любое увеличение числа случаев приведет к нехватке работников в одной группе (или нескольких группах).
</t>
    </r>
    <r>
      <rPr>
        <b/>
        <sz val="14"/>
        <color theme="1"/>
        <rFont val="Calibri"/>
        <family val="2"/>
        <charset val="204"/>
        <scheme val="minor"/>
      </rPr>
      <t>"Нынешнее число коек"</t>
    </r>
    <r>
      <rPr>
        <sz val="14"/>
        <color theme="1"/>
        <rFont val="Calibri"/>
        <family val="2"/>
        <scheme val="minor"/>
      </rPr>
      <t xml:space="preserve"> (Current beds) - кадры, необходимые для обслуживания нынешнего коечного фонда.  "Будущие случаи" (Future cases) - кадровые ресурсы, необходимые для обслуживания указанного числа случаев.
Также показаны потребности для пикового роста числа случаев вместе с возможностями быстрого развертывания сил (при сценарии, выбранном выше) и разрыв между имеющимися и требуемыми ресурсами (если такой разрыв есть).</t>
    </r>
  </si>
  <si>
    <t xml:space="preserve">Данный рабочий лист показывает результаты различных вариантов для привлечения
дополнительных или вспомогательных работников для поддержки действующих 
кадровых ресурсов. Группы работников те же, что были определены в рабочем листе
"Замещение сотрудников" (Role Substitution). В рабочем листе указывается численность
сотрудников, которая затем  корректируется с учетом работников, которые требуются для
контроля за действиями привлеченных вспомогательных работников. Примите к сведению,
что для валидного сравнения в разделе "Будущие случаи" ("Future cases") в рабочем листе
"Варианты стратегии" (Policy options) необходимо задать разрыв между спросом 
и предложением (без привлечения для замещения сотрудников).
</t>
  </si>
  <si>
    <t>Сравнение между численностью кадровых ресурсов на сегодняшний день и требуемыми кадровыми ресурсами для лечения пикового (максимально возросшего) числа больных. Таблица показывает требуемые изменения в процентном отношении.</t>
  </si>
  <si>
    <t>Сегодня</t>
  </si>
  <si>
    <t>Пик</t>
  </si>
  <si>
    <t>Изменение в процентах</t>
  </si>
  <si>
    <t>Версия 2.3 Окончательная</t>
  </si>
  <si>
    <t>Убрано время на одного больного с использованием ID группы (изменений не предусматривалось), чтобы пользователи могли изменять вмешательства и процедуры и при необходимости переупорядочивать списки.</t>
  </si>
  <si>
    <t>Версия 2.4 Проект</t>
  </si>
  <si>
    <t>Апробированная версия для выпуска в общее пользование</t>
  </si>
  <si>
    <t>Пересмотренная версия, включающая рабочие листы "Замещение ролей" и "Варианты стратегии".</t>
  </si>
  <si>
    <t>Версия 3.0 Окончательная</t>
  </si>
  <si>
    <t>Кадровые ресурсы для замещения (горизонтального)</t>
  </si>
  <si>
    <t xml:space="preserve">Численность </t>
  </si>
  <si>
    <t>Кадровые ресурсы для замещения (вертикального)</t>
  </si>
  <si>
    <t>Численность</t>
  </si>
  <si>
    <t>Общая численность кадровых ресурсов</t>
  </si>
  <si>
    <t>Разрыв между спросом и предложением</t>
  </si>
  <si>
    <t>Разрыв между спросом и предложением (с замещением)</t>
  </si>
  <si>
    <t>Горизонтальные изменения</t>
  </si>
  <si>
    <t>Вертикальные изменения  (выигрыш для новой группы)</t>
  </si>
  <si>
    <t>Вертикальные изменения (потери для работающей группы)</t>
  </si>
  <si>
    <t>0.5%
(9.1% больных в критическом состоянии)</t>
  </si>
  <si>
    <t>0.8%
(16.4% больных в критическом состоянии)</t>
  </si>
  <si>
    <t>2%
(6% больных в критическом состоянии)</t>
  </si>
  <si>
    <t>5%
(20% больных в критическом состоянии)</t>
  </si>
  <si>
    <t>Date</t>
  </si>
  <si>
    <t>Cеверный регион</t>
  </si>
  <si>
    <t>Южный регион</t>
  </si>
  <si>
    <t>Центр скрининга</t>
  </si>
  <si>
    <t>Полевой госпиталь "Север"</t>
  </si>
  <si>
    <t>Полевой госпиталь "Юг"</t>
  </si>
  <si>
    <t>Помощь на дому, Север</t>
  </si>
  <si>
    <t>Помощь на дому, Юг</t>
  </si>
  <si>
    <t>Мобильный скрининг</t>
  </si>
  <si>
    <t>Помощь больным в критическом состоянии</t>
  </si>
  <si>
    <t>Помощь больным с тяжелой степенью</t>
  </si>
  <si>
    <t>Помощь больным с умеренной степенью</t>
  </si>
  <si>
    <t>Мобильный блок скрининга</t>
  </si>
  <si>
    <t>Помощь больным с легкой степенью</t>
  </si>
  <si>
    <t>Новый пункт скрининга</t>
  </si>
  <si>
    <t>Percent workforce in quarantine/sick leave</t>
  </si>
  <si>
    <t>Mild - does not require inpatient care</t>
  </si>
  <si>
    <t>Moderate - may require inpatient care, not including oxygen therapy</t>
  </si>
  <si>
    <t>Severe - requires oxygen</t>
  </si>
  <si>
    <t>Critical requires critical care including mechanical ventilation</t>
  </si>
  <si>
    <t xml:space="preserve">Critical cases in need of ECMO </t>
  </si>
  <si>
    <t xml:space="preserve">Critical cases in need of RRT </t>
  </si>
  <si>
    <t>Graphing for the desired staff worksheet (hidden for release)</t>
  </si>
  <si>
    <t>Current beds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</si>
</sst>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
    <numFmt numFmtId="168" formatCode="0;\-0;;@"/>
  </numFmts>
  <fonts count="60">
    <font>
      <sz val="12"/>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0"/>
      <name val="Calibri"/>
      <family val="2"/>
      <scheme val="minor"/>
    </font>
    <font>
      <b/>
      <sz val="11"/>
      <name val="Arial"/>
      <family val="2"/>
    </font>
    <font>
      <sz val="10"/>
      <name val="Arial"/>
      <family val="2"/>
    </font>
    <font>
      <sz val="11"/>
      <color rgb="FF000000"/>
      <name val="Calibri"/>
      <family val="2"/>
      <scheme val="minor"/>
    </font>
    <font>
      <sz val="10"/>
      <color rgb="FF000000"/>
      <name val="Calibri"/>
      <family val="2"/>
      <scheme val="minor"/>
    </font>
    <font>
      <b/>
      <sz val="12"/>
      <color rgb="FF000000"/>
      <name val="Calibri"/>
      <family val="2"/>
      <scheme val="minor"/>
    </font>
    <font>
      <u/>
      <sz val="12"/>
      <color theme="10"/>
      <name val="Calibri"/>
      <family val="2"/>
      <scheme val="minor"/>
    </font>
    <font>
      <sz val="12"/>
      <color rgb="FF000000"/>
      <name val="Calibri"/>
      <family val="2"/>
      <scheme val="minor"/>
    </font>
    <font>
      <sz val="12"/>
      <color theme="1"/>
      <name val="Calibri"/>
      <family val="2"/>
    </font>
    <font>
      <sz val="12"/>
      <color theme="4"/>
      <name val="Calibri"/>
      <family val="2"/>
      <scheme val="minor"/>
    </font>
    <font>
      <sz val="12"/>
      <name val="Calibri"/>
      <family val="2"/>
      <scheme val="minor"/>
    </font>
    <font>
      <b/>
      <sz val="12"/>
      <color theme="9"/>
      <name val="Calibri"/>
      <family val="2"/>
      <scheme val="minor"/>
    </font>
    <font>
      <sz val="8"/>
      <name val="Calibri"/>
      <family val="2"/>
      <scheme val="minor"/>
    </font>
    <font>
      <b/>
      <sz val="12"/>
      <color theme="4"/>
      <name val="Calibri"/>
      <family val="2"/>
      <scheme val="minor"/>
    </font>
    <font>
      <sz val="10"/>
      <color rgb="FF000000"/>
      <name val="Arial"/>
      <family val="2"/>
    </font>
    <font>
      <b/>
      <sz val="12"/>
      <color theme="8"/>
      <name val="Calibri"/>
      <family val="2"/>
      <scheme val="minor"/>
    </font>
    <font>
      <sz val="10"/>
      <color theme="1"/>
      <name val="Calibri"/>
      <family val="2"/>
      <scheme val="minor"/>
    </font>
    <font>
      <sz val="10"/>
      <color theme="0"/>
      <name val="Calibri"/>
      <family val="2"/>
      <scheme val="minor"/>
    </font>
    <font>
      <sz val="12"/>
      <color rgb="FF222222"/>
      <name val="Calibri"/>
      <family val="2"/>
      <scheme val="minor"/>
    </font>
    <font>
      <b/>
      <sz val="12"/>
      <color theme="9" tint="0.39997558519241921"/>
      <name val="Calibri"/>
      <family val="2"/>
      <scheme val="minor"/>
    </font>
    <font>
      <b/>
      <sz val="24"/>
      <color theme="0"/>
      <name val="Calibri"/>
      <family val="2"/>
      <scheme val="minor"/>
    </font>
    <font>
      <sz val="24"/>
      <color theme="0"/>
      <name val="Calibri"/>
      <family val="2"/>
      <scheme val="minor"/>
    </font>
    <font>
      <sz val="12"/>
      <color theme="9" tint="-0.249977111117893"/>
      <name val="Calibri"/>
      <family val="2"/>
      <scheme val="minor"/>
    </font>
    <font>
      <b/>
      <sz val="12"/>
      <color theme="9" tint="-0.249977111117893"/>
      <name val="Calibri"/>
      <family val="2"/>
      <scheme val="minor"/>
    </font>
    <font>
      <b/>
      <sz val="12"/>
      <name val="Calibri"/>
      <family val="2"/>
      <scheme val="minor"/>
    </font>
    <font>
      <sz val="12"/>
      <color rgb="FF999999"/>
      <name val="Calibri"/>
      <family val="2"/>
      <scheme val="minor"/>
    </font>
    <font>
      <b/>
      <sz val="12"/>
      <color rgb="FFB7B7B7"/>
      <name val="Calibri"/>
      <family val="2"/>
      <scheme val="minor"/>
    </font>
    <font>
      <sz val="24"/>
      <color rgb="FFFF0000"/>
      <name val="Calibri"/>
      <family val="2"/>
      <scheme val="minor"/>
    </font>
    <font>
      <sz val="24"/>
      <color theme="1"/>
      <name val="Calibri"/>
      <family val="2"/>
      <scheme val="minor"/>
    </font>
    <font>
      <sz val="12"/>
      <color rgb="FFFF0000"/>
      <name val="Calibri"/>
      <family val="2"/>
      <scheme val="minor"/>
    </font>
    <font>
      <b/>
      <sz val="12"/>
      <color rgb="FF222222"/>
      <name val="Calibri"/>
      <family val="2"/>
      <scheme val="minor"/>
    </font>
    <font>
      <b/>
      <sz val="10"/>
      <color theme="1"/>
      <name val="Arial"/>
      <family val="2"/>
    </font>
    <font>
      <sz val="10"/>
      <color theme="1"/>
      <name val="Arial"/>
      <family val="2"/>
    </font>
    <font>
      <sz val="11"/>
      <color rgb="FF3C4043"/>
      <name val="Roboto"/>
    </font>
    <font>
      <sz val="12"/>
      <color rgb="FF3C4043"/>
      <name val="Calibri"/>
      <family val="2"/>
      <scheme val="minor"/>
    </font>
    <font>
      <i/>
      <sz val="12"/>
      <name val="Calibri"/>
      <family val="2"/>
      <scheme val="minor"/>
    </font>
    <font>
      <i/>
      <sz val="12"/>
      <color theme="1"/>
      <name val="Calibri"/>
      <family val="2"/>
      <scheme val="minor"/>
    </font>
    <font>
      <sz val="14"/>
      <color theme="1"/>
      <name val="Calibri"/>
      <family val="2"/>
      <scheme val="minor"/>
    </font>
    <font>
      <sz val="14"/>
      <color theme="0"/>
      <name val="Calibri"/>
      <family val="2"/>
      <scheme val="minor"/>
    </font>
    <font>
      <sz val="14"/>
      <name val="Calibri"/>
      <family val="2"/>
      <scheme val="minor"/>
    </font>
    <font>
      <sz val="14"/>
      <color theme="0"/>
      <name val="Calibri"/>
      <family val="2"/>
    </font>
    <font>
      <sz val="14"/>
      <color theme="9" tint="-0.249977111117893"/>
      <name val="Calibri"/>
      <family val="2"/>
      <scheme val="minor"/>
    </font>
    <font>
      <sz val="14"/>
      <color theme="0" tint="-4.9989318521683403E-2"/>
      <name val="Calibri"/>
      <family val="2"/>
      <scheme val="minor"/>
    </font>
    <font>
      <sz val="14"/>
      <color rgb="FFFFFFFF"/>
      <name val="Calibri"/>
      <family val="2"/>
      <scheme val="minor"/>
    </font>
    <font>
      <b/>
      <sz val="10"/>
      <color theme="1"/>
      <name val="Calibri"/>
      <family val="2"/>
      <scheme val="minor"/>
    </font>
    <font>
      <b/>
      <sz val="14"/>
      <name val="Calibri"/>
      <family val="2"/>
      <scheme val="minor"/>
    </font>
    <font>
      <sz val="14"/>
      <color rgb="FF000000"/>
      <name val="Calibri"/>
      <family val="2"/>
      <scheme val="minor"/>
    </font>
    <font>
      <sz val="14"/>
      <color rgb="FFFFFF7F"/>
      <name val="Calibri (Body)"/>
    </font>
    <font>
      <sz val="10"/>
      <name val="Calibri"/>
      <family val="2"/>
      <scheme val="minor"/>
    </font>
    <font>
      <sz val="12"/>
      <color theme="1" tint="0.34998626667073579"/>
      <name val="Calibri"/>
      <family val="2"/>
      <scheme val="minor"/>
    </font>
    <font>
      <sz val="10"/>
      <color theme="1" tint="0.34998626667073579"/>
      <name val="Calibri"/>
      <family val="2"/>
      <scheme val="minor"/>
    </font>
    <font>
      <b/>
      <sz val="14"/>
      <color theme="1"/>
      <name val="Calibri (Body)"/>
    </font>
    <font>
      <b/>
      <sz val="14"/>
      <name val="Calibri"/>
      <family val="2"/>
      <charset val="204"/>
      <scheme val="minor"/>
    </font>
    <font>
      <sz val="14"/>
      <name val="Calibri"/>
      <family val="2"/>
      <charset val="204"/>
      <scheme val="minor"/>
    </font>
    <font>
      <sz val="14"/>
      <color rgb="FFFF0000"/>
      <name val="Calibri"/>
      <family val="2"/>
      <charset val="204"/>
      <scheme val="minor"/>
    </font>
    <font>
      <b/>
      <sz val="14"/>
      <color theme="1"/>
      <name val="Calibri"/>
      <family val="2"/>
      <charset val="204"/>
      <scheme val="minor"/>
    </font>
  </fonts>
  <fills count="13">
    <fill>
      <patternFill patternType="none"/>
    </fill>
    <fill>
      <patternFill patternType="gray125"/>
    </fill>
    <fill>
      <patternFill patternType="solid">
        <fgColor theme="1" tint="0.34998626667073579"/>
        <bgColor indexed="64"/>
      </patternFill>
    </fill>
    <fill>
      <patternFill patternType="solid">
        <fgColor rgb="FF595959"/>
        <bgColor rgb="FF000000"/>
      </patternFill>
    </fill>
    <fill>
      <patternFill patternType="solid">
        <fgColor theme="2"/>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2" tint="-0.89999084444715716"/>
        <bgColor indexed="64"/>
      </patternFill>
    </fill>
    <fill>
      <patternFill patternType="solid">
        <fgColor theme="0"/>
        <bgColor indexed="64"/>
      </patternFill>
    </fill>
    <fill>
      <patternFill patternType="solid">
        <fgColor rgb="FF0B97D7"/>
        <bgColor indexed="64"/>
      </patternFill>
    </fill>
    <fill>
      <patternFill patternType="solid">
        <fgColor rgb="FFFFFFBF"/>
        <bgColor indexed="64"/>
      </patternFill>
    </fill>
    <fill>
      <patternFill patternType="solid">
        <fgColor rgb="FFC6E3D8"/>
        <bgColor indexed="64"/>
      </patternFill>
    </fill>
    <fill>
      <patternFill patternType="solid">
        <fgColor theme="0" tint="-4.9989318521683403E-2"/>
        <bgColor rgb="FF000000"/>
      </patternFill>
    </fill>
  </fills>
  <borders count="129">
    <border>
      <left/>
      <right/>
      <top/>
      <bottom/>
      <diagonal/>
    </border>
    <border>
      <left/>
      <right style="medium">
        <color auto="1"/>
      </right>
      <top/>
      <bottom style="medium">
        <color auto="1"/>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indexed="64"/>
      </left>
      <right style="medium">
        <color auto="1"/>
      </right>
      <top/>
      <bottom style="thin">
        <color auto="1"/>
      </bottom>
      <diagonal/>
    </border>
    <border>
      <left style="thin">
        <color indexed="64"/>
      </left>
      <right style="medium">
        <color auto="1"/>
      </right>
      <top style="thin">
        <color indexed="64"/>
      </top>
      <bottom style="thin">
        <color indexed="64"/>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theme="0" tint="-4.9989318521683403E-2"/>
      </right>
      <top style="medium">
        <color auto="1"/>
      </top>
      <bottom style="medium">
        <color indexed="64"/>
      </bottom>
      <diagonal/>
    </border>
    <border>
      <left style="thin">
        <color theme="0" tint="-4.9989318521683403E-2"/>
      </left>
      <right/>
      <top style="medium">
        <color indexed="64"/>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auto="1"/>
      </left>
      <right/>
      <top/>
      <bottom/>
      <diagonal/>
    </border>
    <border>
      <left/>
      <right style="thin">
        <color indexed="64"/>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theme="1"/>
      </left>
      <right/>
      <top/>
      <bottom style="thin">
        <color theme="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indexed="64"/>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medium">
        <color theme="1"/>
      </right>
      <top style="thin">
        <color indexed="64"/>
      </top>
      <bottom style="thin">
        <color indexed="64"/>
      </bottom>
      <diagonal/>
    </border>
    <border>
      <left style="medium">
        <color theme="1"/>
      </left>
      <right/>
      <top style="medium">
        <color theme="1"/>
      </top>
      <bottom/>
      <diagonal/>
    </border>
    <border>
      <left/>
      <right/>
      <top style="medium">
        <color theme="1"/>
      </top>
      <bottom/>
      <diagonal/>
    </border>
    <border>
      <left style="medium">
        <color indexed="64"/>
      </left>
      <right style="medium">
        <color theme="1"/>
      </right>
      <top style="medium">
        <color indexed="64"/>
      </top>
      <bottom style="thin">
        <color indexed="64"/>
      </bottom>
      <diagonal/>
    </border>
    <border>
      <left style="medium">
        <color theme="1"/>
      </left>
      <right/>
      <top style="medium">
        <color indexed="64"/>
      </top>
      <bottom style="thin">
        <color theme="1"/>
      </bottom>
      <diagonal/>
    </border>
    <border>
      <left style="medium">
        <color indexed="64"/>
      </left>
      <right style="medium">
        <color theme="1"/>
      </right>
      <top style="thin">
        <color indexed="64"/>
      </top>
      <bottom style="medium">
        <color indexed="64"/>
      </bottom>
      <diagonal/>
    </border>
    <border>
      <left style="medium">
        <color theme="1"/>
      </left>
      <right/>
      <top/>
      <bottom style="medium">
        <color indexed="64"/>
      </bottom>
      <diagonal/>
    </border>
    <border>
      <left style="medium">
        <color auto="1"/>
      </left>
      <right style="medium">
        <color auto="1"/>
      </right>
      <top style="thin">
        <color auto="1"/>
      </top>
      <bottom style="medium">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indexed="64"/>
      </left>
      <right style="medium">
        <color indexed="64"/>
      </right>
      <top style="thin">
        <color indexed="64"/>
      </top>
      <bottom/>
      <diagonal/>
    </border>
    <border>
      <left style="thin">
        <color auto="1"/>
      </left>
      <right/>
      <top style="thin">
        <color auto="1"/>
      </top>
      <bottom style="medium">
        <color indexed="64"/>
      </bottom>
      <diagonal/>
    </border>
    <border>
      <left/>
      <right style="medium">
        <color theme="1"/>
      </right>
      <top/>
      <bottom/>
      <diagonal/>
    </border>
    <border>
      <left style="thin">
        <color auto="1"/>
      </left>
      <right/>
      <top style="medium">
        <color auto="1"/>
      </top>
      <bottom style="thin">
        <color auto="1"/>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style="thin">
        <color theme="1"/>
      </left>
      <right style="medium">
        <color theme="1"/>
      </right>
      <top style="medium">
        <color theme="1"/>
      </top>
      <bottom/>
      <diagonal/>
    </border>
    <border>
      <left/>
      <right/>
      <top style="thin">
        <color indexed="64"/>
      </top>
      <bottom style="thin">
        <color indexed="64"/>
      </bottom>
      <diagonal/>
    </border>
    <border>
      <left/>
      <right/>
      <top style="thin">
        <color indexed="64"/>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style="medium">
        <color theme="0"/>
      </right>
      <top/>
      <bottom/>
      <diagonal/>
    </border>
    <border>
      <left style="medium">
        <color theme="0"/>
      </left>
      <right style="medium">
        <color theme="0"/>
      </right>
      <top/>
      <bottom/>
      <diagonal/>
    </border>
    <border>
      <left style="medium">
        <color theme="0"/>
      </left>
      <right/>
      <top/>
      <bottom/>
      <diagonal/>
    </border>
    <border>
      <left/>
      <right/>
      <top/>
      <bottom style="medium">
        <color theme="0"/>
      </bottom>
      <diagonal/>
    </border>
    <border>
      <left/>
      <right/>
      <top style="thin">
        <color theme="1" tint="0.34998626667073579"/>
      </top>
      <bottom/>
      <diagonal/>
    </border>
    <border>
      <left/>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1" tint="0.34998626667073579"/>
      </top>
      <bottom/>
      <diagonal/>
    </border>
    <border>
      <left style="thin">
        <color theme="0"/>
      </left>
      <right/>
      <top style="thin">
        <color theme="1" tint="0.34998626667073579"/>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1" tint="0.34998626667073579"/>
      </top>
      <bottom style="thin">
        <color theme="0"/>
      </bottom>
      <diagonal/>
    </border>
    <border>
      <left/>
      <right/>
      <top style="thin">
        <color theme="0"/>
      </top>
      <bottom style="thin">
        <color theme="1" tint="0.34998626667073579"/>
      </bottom>
      <diagonal/>
    </border>
    <border>
      <left style="thin">
        <color theme="0"/>
      </left>
      <right/>
      <top/>
      <bottom style="thin">
        <color theme="1" tint="0.34998626667073579"/>
      </bottom>
      <diagonal/>
    </border>
    <border>
      <left/>
      <right style="thin">
        <color theme="0"/>
      </right>
      <top style="thin">
        <color theme="1" tint="0.34998626667073579"/>
      </top>
      <bottom style="thin">
        <color theme="1" tint="0.34998626667073579"/>
      </bottom>
      <diagonal/>
    </border>
    <border>
      <left style="thin">
        <color theme="0"/>
      </left>
      <right style="thin">
        <color theme="0"/>
      </right>
      <top style="thin">
        <color theme="1" tint="0.34998626667073579"/>
      </top>
      <bottom style="thin">
        <color theme="1" tint="0.34998626667073579"/>
      </bottom>
      <diagonal/>
    </border>
    <border>
      <left style="thin">
        <color theme="0"/>
      </left>
      <right/>
      <top style="thin">
        <color theme="1" tint="0.34998626667073579"/>
      </top>
      <bottom style="thin">
        <color theme="1" tint="0.34998626667073579"/>
      </bottom>
      <diagonal/>
    </border>
    <border>
      <left style="thin">
        <color theme="0"/>
      </left>
      <right/>
      <top style="thin">
        <color theme="1" tint="0.34998626667073579"/>
      </top>
      <bottom style="thin">
        <color indexed="64"/>
      </bottom>
      <diagonal/>
    </border>
    <border>
      <left/>
      <right style="thin">
        <color theme="0"/>
      </right>
      <top style="thin">
        <color theme="0"/>
      </top>
      <bottom style="thin">
        <color indexed="64"/>
      </bottom>
      <diagonal/>
    </border>
    <border>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top style="thin">
        <color theme="1"/>
      </top>
      <bottom style="thin">
        <color theme="1"/>
      </bottom>
      <diagonal/>
    </border>
    <border>
      <left style="thin">
        <color theme="0"/>
      </left>
      <right style="thin">
        <color theme="0"/>
      </right>
      <top style="thin">
        <color theme="1"/>
      </top>
      <bottom style="thin">
        <color theme="1"/>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style="thin">
        <color theme="0"/>
      </left>
      <right style="thin">
        <color theme="0"/>
      </right>
      <top/>
      <bottom style="thin">
        <color theme="1" tint="0.34998626667073579"/>
      </bottom>
      <diagonal/>
    </border>
    <border>
      <left style="thin">
        <color theme="0"/>
      </left>
      <right style="thin">
        <color theme="0"/>
      </right>
      <top style="thin">
        <color theme="1" tint="0.34998626667073579"/>
      </top>
      <bottom style="thin">
        <color indexed="64"/>
      </bottom>
      <diagonal/>
    </border>
    <border>
      <left/>
      <right style="thin">
        <color theme="0"/>
      </right>
      <top/>
      <bottom style="thin">
        <color theme="1" tint="0.34998626667073579"/>
      </bottom>
      <diagonal/>
    </border>
    <border>
      <left/>
      <right style="thin">
        <color indexed="64"/>
      </right>
      <top/>
      <bottom style="thin">
        <color theme="0"/>
      </bottom>
      <diagonal/>
    </border>
    <border>
      <left/>
      <right style="thin">
        <color indexed="64"/>
      </right>
      <top style="thin">
        <color theme="0"/>
      </top>
      <bottom/>
      <diagonal/>
    </border>
    <border>
      <left style="thin">
        <color theme="1" tint="0.34998626667073579"/>
      </left>
      <right style="thin">
        <color theme="0"/>
      </right>
      <top style="thin">
        <color theme="1" tint="0.34998626667073579"/>
      </top>
      <bottom style="thin">
        <color theme="1" tint="0.34998626667073579"/>
      </bottom>
      <diagonal/>
    </border>
    <border>
      <left style="thin">
        <color theme="0"/>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0"/>
      </right>
      <top style="thin">
        <color theme="1" tint="0.34998626667073579"/>
      </top>
      <bottom/>
      <diagonal/>
    </border>
    <border>
      <left style="thin">
        <color theme="0"/>
      </left>
      <right style="thin">
        <color theme="1" tint="0.34998626667073579"/>
      </right>
      <top style="thin">
        <color theme="1" tint="0.34998626667073579"/>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right style="thin">
        <color theme="0"/>
      </right>
      <top style="thin">
        <color theme="1"/>
      </top>
      <bottom style="thin">
        <color theme="1"/>
      </bottom>
      <diagonal/>
    </border>
    <border>
      <left/>
      <right/>
      <top style="thin">
        <color theme="0"/>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s>
  <cellStyleXfs count="5">
    <xf numFmtId="0" fontId="0" fillId="0" borderId="0"/>
    <xf numFmtId="0" fontId="5" fillId="0" borderId="1">
      <alignment vertical="top" wrapText="1"/>
    </xf>
    <xf numFmtId="0" fontId="6" fillId="0" borderId="2">
      <alignment vertical="top"/>
    </xf>
    <xf numFmtId="0" fontId="10" fillId="0" borderId="0" applyNumberFormat="0" applyFill="0" applyBorder="0" applyAlignment="0" applyProtection="0"/>
    <xf numFmtId="0" fontId="18" fillId="0" borderId="0"/>
  </cellStyleXfs>
  <cellXfs count="970">
    <xf numFmtId="0" fontId="0" fillId="0" borderId="0" xfId="0"/>
    <xf numFmtId="0" fontId="1" fillId="0" borderId="0" xfId="0" applyFont="1"/>
    <xf numFmtId="0" fontId="0" fillId="0" borderId="0" xfId="0" applyFont="1"/>
    <xf numFmtId="0" fontId="2" fillId="0" borderId="0" xfId="0" applyFont="1"/>
    <xf numFmtId="49" fontId="0" fillId="0" borderId="0" xfId="0" applyNumberForma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49" fontId="0" fillId="0" borderId="0" xfId="0" applyNumberFormat="1" applyAlignment="1">
      <alignment vertical="top"/>
    </xf>
    <xf numFmtId="0" fontId="0" fillId="0" borderId="0" xfId="0" applyFont="1" applyAlignment="1">
      <alignment horizontal="center" vertical="center"/>
    </xf>
    <xf numFmtId="0" fontId="17" fillId="0" borderId="0" xfId="0" applyFont="1" applyFill="1" applyAlignment="1">
      <alignment horizontal="left" vertical="center"/>
    </xf>
    <xf numFmtId="0" fontId="17" fillId="0" borderId="0" xfId="0" applyFont="1" applyFill="1" applyAlignment="1">
      <alignment vertical="top" wrapText="1"/>
    </xf>
    <xf numFmtId="0" fontId="0" fillId="0" borderId="0" xfId="0" applyFont="1" applyAlignment="1">
      <alignment horizontal="center"/>
    </xf>
    <xf numFmtId="0" fontId="15" fillId="0" borderId="0" xfId="0" applyFont="1" applyBorder="1" applyAlignment="1">
      <alignment horizontal="left"/>
    </xf>
    <xf numFmtId="0" fontId="0" fillId="0" borderId="0" xfId="0" applyFont="1" applyBorder="1"/>
    <xf numFmtId="0" fontId="19" fillId="0" borderId="0" xfId="0" applyFont="1" applyBorder="1" applyAlignment="1">
      <alignment horizontal="center"/>
    </xf>
    <xf numFmtId="0" fontId="20" fillId="0" borderId="0" xfId="0" applyFont="1"/>
    <xf numFmtId="0" fontId="20" fillId="0" borderId="0" xfId="0" applyFont="1" applyAlignment="1">
      <alignment horizontal="center" vertical="center"/>
    </xf>
    <xf numFmtId="49" fontId="2" fillId="5" borderId="0" xfId="0" applyNumberFormat="1" applyFont="1" applyFill="1" applyAlignment="1">
      <alignment vertical="top" wrapText="1"/>
    </xf>
    <xf numFmtId="49" fontId="0" fillId="5" borderId="0" xfId="0" applyNumberFormat="1" applyFill="1" applyAlignment="1">
      <alignment vertical="top" wrapText="1"/>
    </xf>
    <xf numFmtId="49" fontId="1" fillId="5" borderId="0" xfId="0" applyNumberFormat="1" applyFont="1" applyFill="1" applyAlignment="1">
      <alignment vertical="top" wrapText="1"/>
    </xf>
    <xf numFmtId="0" fontId="7" fillId="5" borderId="0" xfId="0" applyFont="1" applyFill="1" applyAlignment="1">
      <alignment vertical="top"/>
    </xf>
    <xf numFmtId="0" fontId="8" fillId="5" borderId="0" xfId="0" applyFont="1" applyFill="1" applyAlignment="1">
      <alignment vertical="top"/>
    </xf>
    <xf numFmtId="49" fontId="10" fillId="5" borderId="0" xfId="3" applyNumberFormat="1" applyFill="1" applyAlignment="1">
      <alignment vertical="top" wrapText="1"/>
    </xf>
    <xf numFmtId="49" fontId="0" fillId="5" borderId="0" xfId="0" applyNumberFormat="1" applyFont="1" applyFill="1" applyAlignment="1">
      <alignment vertical="top" wrapText="1"/>
    </xf>
    <xf numFmtId="49" fontId="11" fillId="5" borderId="0" xfId="0" applyNumberFormat="1" applyFont="1" applyFill="1" applyAlignment="1">
      <alignment vertical="top" wrapText="1"/>
    </xf>
    <xf numFmtId="49" fontId="0" fillId="5" borderId="0" xfId="0" applyNumberFormat="1" applyFont="1" applyFill="1" applyAlignment="1">
      <alignment horizontal="left" vertical="top"/>
    </xf>
    <xf numFmtId="49" fontId="12" fillId="5" borderId="0" xfId="0" applyNumberFormat="1" applyFont="1" applyFill="1" applyAlignment="1">
      <alignment horizontal="left" vertical="top" wrapText="1"/>
    </xf>
    <xf numFmtId="49" fontId="1" fillId="5" borderId="0" xfId="0" applyNumberFormat="1" applyFont="1" applyFill="1" applyAlignment="1">
      <alignment horizontal="left" vertical="top" wrapText="1"/>
    </xf>
    <xf numFmtId="49" fontId="10" fillId="5" borderId="0" xfId="3" applyNumberFormat="1" applyFill="1" applyAlignment="1">
      <alignment wrapText="1"/>
    </xf>
    <xf numFmtId="0" fontId="20" fillId="0" borderId="0" xfId="0" applyFont="1" applyAlignment="1">
      <alignment horizontal="center"/>
    </xf>
    <xf numFmtId="0" fontId="0" fillId="0" borderId="0" xfId="0" applyFont="1" applyAlignment="1">
      <alignment horizontal="left"/>
    </xf>
    <xf numFmtId="0" fontId="8" fillId="0" borderId="0" xfId="0" applyFont="1"/>
    <xf numFmtId="0" fontId="8" fillId="0" borderId="0" xfId="0" applyFont="1" applyAlignment="1">
      <alignment horizontal="center"/>
    </xf>
    <xf numFmtId="0" fontId="11" fillId="0" borderId="0" xfId="0" applyFont="1"/>
    <xf numFmtId="0" fontId="8" fillId="0" borderId="0" xfId="0" applyFont="1" applyAlignment="1">
      <alignment horizontal="center" vertical="center"/>
    </xf>
    <xf numFmtId="0" fontId="14" fillId="0" borderId="0" xfId="0" applyFont="1" applyAlignment="1">
      <alignment horizontal="center" vertical="top"/>
    </xf>
    <xf numFmtId="0" fontId="3" fillId="2" borderId="26" xfId="0" applyFont="1" applyFill="1" applyBorder="1" applyAlignment="1">
      <alignment horizontal="center" vertical="center" wrapText="1"/>
    </xf>
    <xf numFmtId="0" fontId="0" fillId="0" borderId="0" xfId="0" applyFont="1" applyAlignment="1">
      <alignment vertical="top" wrapText="1"/>
    </xf>
    <xf numFmtId="0" fontId="0" fillId="0" borderId="0" xfId="0" applyFont="1" applyFill="1"/>
    <xf numFmtId="2" fontId="22" fillId="0" borderId="0" xfId="0" applyNumberFormat="1" applyFont="1" applyAlignment="1">
      <alignment horizontal="center"/>
    </xf>
    <xf numFmtId="0" fontId="3" fillId="2" borderId="27" xfId="0" applyFont="1" applyFill="1" applyBorder="1" applyAlignment="1">
      <alignment horizontal="center" vertical="center" wrapText="1"/>
    </xf>
    <xf numFmtId="0" fontId="3" fillId="2" borderId="9" xfId="0" applyFont="1" applyFill="1" applyBorder="1" applyAlignment="1">
      <alignment horizontal="center" vertical="center" wrapText="1"/>
    </xf>
    <xf numFmtId="164" fontId="0" fillId="6" borderId="15" xfId="0" applyNumberFormat="1" applyFont="1" applyFill="1" applyBorder="1" applyAlignment="1">
      <alignment horizontal="center" vertical="top" wrapText="1"/>
    </xf>
    <xf numFmtId="0" fontId="3" fillId="2" borderId="0" xfId="0" applyFont="1" applyFill="1" applyAlignment="1">
      <alignment horizontal="center" vertical="center" wrapText="1"/>
    </xf>
    <xf numFmtId="0" fontId="24" fillId="7" borderId="0" xfId="0" applyFont="1" applyFill="1"/>
    <xf numFmtId="0" fontId="25" fillId="7" borderId="0" xfId="0" applyFont="1" applyFill="1"/>
    <xf numFmtId="0" fontId="0" fillId="0" borderId="0" xfId="0" applyProtection="1"/>
    <xf numFmtId="0" fontId="20" fillId="0" borderId="0" xfId="0" applyFont="1" applyProtection="1"/>
    <xf numFmtId="0" fontId="3" fillId="2" borderId="22" xfId="0" applyFont="1" applyFill="1" applyBorder="1" applyAlignment="1" applyProtection="1">
      <alignment horizontal="right"/>
    </xf>
    <xf numFmtId="0" fontId="0" fillId="0" borderId="0" xfId="0" applyBorder="1"/>
    <xf numFmtId="0" fontId="3" fillId="2" borderId="25" xfId="0" applyFont="1" applyFill="1" applyBorder="1" applyAlignment="1">
      <alignment horizontal="center" vertical="center"/>
    </xf>
    <xf numFmtId="0" fontId="20" fillId="0" borderId="0" xfId="0" applyFont="1" applyFill="1" applyAlignment="1">
      <alignment horizontal="left" vertical="top"/>
    </xf>
    <xf numFmtId="2" fontId="20" fillId="0" borderId="0" xfId="0" applyNumberFormat="1" applyFont="1"/>
    <xf numFmtId="0" fontId="0" fillId="0" borderId="0" xfId="0" applyFont="1" applyBorder="1" applyAlignment="1">
      <alignment vertical="top" wrapText="1"/>
    </xf>
    <xf numFmtId="2" fontId="0" fillId="6" borderId="18" xfId="0" applyNumberFormat="1" applyFont="1" applyFill="1" applyBorder="1"/>
    <xf numFmtId="2" fontId="0" fillId="6" borderId="19" xfId="0" applyNumberFormat="1" applyFont="1" applyFill="1" applyBorder="1"/>
    <xf numFmtId="0" fontId="3" fillId="2" borderId="32" xfId="0" applyFont="1" applyFill="1" applyBorder="1" applyAlignment="1">
      <alignment horizontal="centerContinuous" vertical="center"/>
    </xf>
    <xf numFmtId="0" fontId="4" fillId="2" borderId="0" xfId="0" applyFont="1" applyFill="1" applyBorder="1" applyAlignment="1">
      <alignment horizontal="centerContinuous"/>
    </xf>
    <xf numFmtId="0" fontId="0" fillId="0" borderId="0" xfId="0" applyAlignment="1">
      <alignment vertical="top" wrapText="1"/>
    </xf>
    <xf numFmtId="0" fontId="1" fillId="0" borderId="0" xfId="0" applyFont="1" applyAlignment="1">
      <alignment horizontal="center" vertical="center"/>
    </xf>
    <xf numFmtId="0" fontId="3" fillId="2" borderId="23" xfId="0" applyFont="1" applyFill="1" applyBorder="1" applyAlignment="1">
      <alignment horizontal="center" vertical="center"/>
    </xf>
    <xf numFmtId="0" fontId="3" fillId="2" borderId="9" xfId="0" applyFont="1" applyFill="1" applyBorder="1" applyAlignment="1">
      <alignment horizontal="center" vertical="center"/>
    </xf>
    <xf numFmtId="0" fontId="27" fillId="6" borderId="19" xfId="0" applyFont="1" applyFill="1" applyBorder="1" applyAlignment="1">
      <alignment horizontal="left"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13" fillId="0" borderId="0" xfId="0" applyFont="1" applyBorder="1" applyAlignment="1"/>
    <xf numFmtId="0" fontId="3" fillId="2" borderId="24" xfId="0" applyFont="1" applyFill="1" applyBorder="1" applyAlignment="1">
      <alignment horizontal="center" vertical="center"/>
    </xf>
    <xf numFmtId="0" fontId="3" fillId="0" borderId="0" xfId="0" applyFont="1" applyFill="1" applyBorder="1" applyAlignment="1">
      <alignment horizontal="center" vertical="center" wrapText="1"/>
    </xf>
    <xf numFmtId="0" fontId="23" fillId="2" borderId="40" xfId="0" applyFont="1" applyFill="1" applyBorder="1"/>
    <xf numFmtId="0" fontId="3" fillId="2" borderId="49" xfId="0" applyFont="1" applyFill="1" applyBorder="1"/>
    <xf numFmtId="0" fontId="3" fillId="2" borderId="50" xfId="0" applyFont="1" applyFill="1" applyBorder="1"/>
    <xf numFmtId="0" fontId="21" fillId="2" borderId="51" xfId="0" applyFont="1" applyFill="1" applyBorder="1"/>
    <xf numFmtId="0" fontId="3" fillId="2" borderId="52" xfId="0" applyFont="1" applyFill="1" applyBorder="1"/>
    <xf numFmtId="0" fontId="23" fillId="2" borderId="53" xfId="0" applyFont="1" applyFill="1" applyBorder="1"/>
    <xf numFmtId="0" fontId="3" fillId="2" borderId="54" xfId="0" applyFont="1" applyFill="1" applyBorder="1"/>
    <xf numFmtId="0" fontId="23" fillId="2" borderId="55" xfId="0" applyFont="1" applyFill="1" applyBorder="1"/>
    <xf numFmtId="2" fontId="0" fillId="6" borderId="15" xfId="0" applyNumberFormat="1" applyFont="1" applyFill="1" applyBorder="1"/>
    <xf numFmtId="0" fontId="0" fillId="6" borderId="23" xfId="0" applyFont="1" applyFill="1" applyBorder="1"/>
    <xf numFmtId="0" fontId="3" fillId="2" borderId="28" xfId="0" applyFont="1" applyFill="1" applyBorder="1"/>
    <xf numFmtId="0" fontId="3" fillId="2" borderId="15" xfId="0" applyFont="1" applyFill="1" applyBorder="1"/>
    <xf numFmtId="0" fontId="3" fillId="2" borderId="16" xfId="0" applyFont="1" applyFill="1" applyBorder="1"/>
    <xf numFmtId="0" fontId="3" fillId="2" borderId="56" xfId="0" applyFont="1" applyFill="1" applyBorder="1"/>
    <xf numFmtId="0" fontId="27" fillId="6" borderId="2" xfId="0" applyFont="1" applyFill="1" applyBorder="1" applyAlignment="1">
      <alignment horizontal="left" vertical="center"/>
    </xf>
    <xf numFmtId="0" fontId="26" fillId="6" borderId="4" xfId="0" applyFont="1" applyFill="1" applyBorder="1" applyAlignment="1">
      <alignment horizontal="center" vertical="center"/>
    </xf>
    <xf numFmtId="0" fontId="27" fillId="6" borderId="6" xfId="0" applyFont="1" applyFill="1" applyBorder="1" applyAlignment="1">
      <alignment horizontal="left" vertical="center"/>
    </xf>
    <xf numFmtId="0" fontId="3" fillId="2" borderId="28" xfId="0" applyFont="1" applyFill="1" applyBorder="1" applyAlignment="1">
      <alignment horizontal="center"/>
    </xf>
    <xf numFmtId="0" fontId="3" fillId="2" borderId="29" xfId="0" applyFont="1" applyFill="1" applyBorder="1" applyAlignment="1">
      <alignment horizontal="center"/>
    </xf>
    <xf numFmtId="2" fontId="22" fillId="0" borderId="0" xfId="0" quotePrefix="1" applyNumberFormat="1" applyFont="1" applyAlignment="1">
      <alignment horizontal="left"/>
    </xf>
    <xf numFmtId="0" fontId="14" fillId="0" borderId="3" xfId="0" applyFont="1" applyFill="1" applyBorder="1" applyAlignment="1">
      <alignment horizontal="center" wrapText="1"/>
    </xf>
    <xf numFmtId="0" fontId="3" fillId="2" borderId="20" xfId="0" applyFont="1" applyFill="1" applyBorder="1" applyAlignment="1" applyProtection="1">
      <alignment horizontal="center" vertical="center"/>
    </xf>
    <xf numFmtId="0" fontId="26" fillId="6" borderId="28" xfId="0" applyFont="1" applyFill="1" applyBorder="1" applyAlignment="1">
      <alignment horizontal="left" vertical="top" wrapText="1"/>
    </xf>
    <xf numFmtId="0" fontId="26" fillId="6" borderId="29" xfId="0" applyFont="1" applyFill="1" applyBorder="1" applyAlignment="1">
      <alignment horizontal="left" vertical="top" wrapText="1"/>
    </xf>
    <xf numFmtId="0" fontId="26" fillId="6" borderId="30" xfId="0" applyFont="1" applyFill="1" applyBorder="1" applyAlignment="1">
      <alignment horizontal="left" vertical="top" wrapText="1"/>
    </xf>
    <xf numFmtId="0" fontId="0" fillId="0" borderId="0" xfId="0" applyFont="1" applyAlignment="1">
      <alignment horizontal="left" vertical="top" wrapText="1"/>
    </xf>
    <xf numFmtId="0" fontId="1" fillId="0" borderId="0" xfId="0" applyFont="1" applyAlignment="1">
      <alignment vertical="top" wrapText="1"/>
    </xf>
    <xf numFmtId="0" fontId="14" fillId="0" borderId="0" xfId="0" applyFont="1" applyAlignment="1">
      <alignment vertical="top" wrapText="1"/>
    </xf>
    <xf numFmtId="0" fontId="25" fillId="2" borderId="0" xfId="0" applyFont="1" applyFill="1"/>
    <xf numFmtId="0" fontId="24" fillId="2" borderId="0" xfId="0" applyFont="1" applyFill="1"/>
    <xf numFmtId="0" fontId="25" fillId="2" borderId="0" xfId="0" applyFont="1" applyFill="1" applyAlignment="1">
      <alignment horizontal="center"/>
    </xf>
    <xf numFmtId="0" fontId="25" fillId="2" borderId="0" xfId="0" applyFont="1" applyFill="1" applyAlignment="1">
      <alignment wrapText="1"/>
    </xf>
    <xf numFmtId="0" fontId="24" fillId="2" borderId="0" xfId="0" applyFont="1" applyFill="1" applyAlignment="1">
      <alignment wrapText="1"/>
    </xf>
    <xf numFmtId="0" fontId="0" fillId="0" borderId="0" xfId="0" applyFont="1" applyAlignment="1">
      <alignment wrapText="1"/>
    </xf>
    <xf numFmtId="0" fontId="24" fillId="2" borderId="0" xfId="0" applyFont="1" applyFill="1" applyAlignment="1"/>
    <xf numFmtId="0" fontId="3" fillId="2" borderId="60" xfId="0" applyFont="1" applyFill="1" applyBorder="1" applyAlignment="1">
      <alignment horizontal="center"/>
    </xf>
    <xf numFmtId="0" fontId="26" fillId="6" borderId="61" xfId="0" applyFont="1" applyFill="1" applyBorder="1" applyAlignment="1">
      <alignment horizontal="center" vertical="center"/>
    </xf>
    <xf numFmtId="0" fontId="27" fillId="0" borderId="19" xfId="0" applyFont="1" applyFill="1" applyBorder="1" applyAlignment="1">
      <alignment textRotation="90" wrapText="1"/>
    </xf>
    <xf numFmtId="0" fontId="27" fillId="0" borderId="13" xfId="0" applyFont="1" applyFill="1" applyBorder="1" applyAlignment="1">
      <alignment textRotation="90" wrapText="1"/>
    </xf>
    <xf numFmtId="0" fontId="27" fillId="0" borderId="14" xfId="0" applyFont="1" applyFill="1" applyBorder="1" applyAlignment="1">
      <alignment textRotation="90" wrapText="1"/>
    </xf>
    <xf numFmtId="0" fontId="27" fillId="0" borderId="57" xfId="0" applyFont="1" applyFill="1" applyBorder="1" applyAlignment="1">
      <alignment textRotation="90" wrapText="1"/>
    </xf>
    <xf numFmtId="0" fontId="27" fillId="0" borderId="58" xfId="0" applyFont="1" applyFill="1" applyBorder="1" applyAlignment="1">
      <alignment textRotation="90" wrapText="1"/>
    </xf>
    <xf numFmtId="0" fontId="27" fillId="0" borderId="59" xfId="0" applyFont="1" applyFill="1" applyBorder="1" applyAlignment="1">
      <alignment textRotation="90" wrapText="1"/>
    </xf>
    <xf numFmtId="2" fontId="20" fillId="0" borderId="0" xfId="0" applyNumberFormat="1" applyFont="1" applyAlignment="1">
      <alignment horizontal="center"/>
    </xf>
    <xf numFmtId="0" fontId="4" fillId="2" borderId="62" xfId="0" applyFont="1" applyFill="1" applyBorder="1" applyAlignment="1">
      <alignment horizontal="centerContinuous"/>
    </xf>
    <xf numFmtId="49" fontId="31" fillId="5" borderId="0" xfId="0" applyNumberFormat="1" applyFont="1" applyFill="1" applyAlignment="1">
      <alignment vertical="top"/>
    </xf>
    <xf numFmtId="49" fontId="32" fillId="5" borderId="0" xfId="0" applyNumberFormat="1" applyFont="1" applyFill="1" applyAlignment="1">
      <alignment vertical="top" wrapText="1"/>
    </xf>
    <xf numFmtId="0" fontId="20" fillId="0" borderId="0" xfId="0" applyFont="1" applyAlignment="1">
      <alignment vertical="center"/>
    </xf>
    <xf numFmtId="0" fontId="14" fillId="0" borderId="0" xfId="0" applyFont="1" applyAlignment="1">
      <alignment wrapText="1"/>
    </xf>
    <xf numFmtId="0" fontId="0" fillId="0" borderId="0" xfId="0" applyAlignment="1">
      <alignment vertical="center"/>
    </xf>
    <xf numFmtId="0" fontId="1" fillId="0" borderId="0" xfId="0" applyFont="1" applyBorder="1"/>
    <xf numFmtId="0" fontId="20" fillId="0" borderId="0" xfId="0" applyFont="1" applyAlignment="1">
      <alignment vertical="top"/>
    </xf>
    <xf numFmtId="0" fontId="20" fillId="0" borderId="0" xfId="0" applyFont="1" applyAlignment="1">
      <alignment horizontal="center" vertical="top"/>
    </xf>
    <xf numFmtId="164" fontId="0" fillId="6" borderId="16" xfId="0" applyNumberFormat="1" applyFont="1" applyFill="1" applyBorder="1" applyAlignment="1">
      <alignment horizontal="center" vertical="top" wrapText="1"/>
    </xf>
    <xf numFmtId="164" fontId="0" fillId="6" borderId="17" xfId="0" applyNumberFormat="1" applyFont="1" applyFill="1" applyBorder="1" applyAlignment="1">
      <alignment horizontal="center" vertical="top" wrapText="1"/>
    </xf>
    <xf numFmtId="164" fontId="0" fillId="6" borderId="18" xfId="0" applyNumberFormat="1" applyFont="1" applyFill="1" applyBorder="1" applyAlignment="1">
      <alignment horizontal="center" vertical="top" wrapText="1"/>
    </xf>
    <xf numFmtId="164" fontId="0" fillId="6" borderId="7" xfId="0" applyNumberFormat="1" applyFont="1" applyFill="1" applyBorder="1" applyAlignment="1">
      <alignment horizontal="center" vertical="top" wrapText="1"/>
    </xf>
    <xf numFmtId="164" fontId="0" fillId="6" borderId="11" xfId="0" applyNumberFormat="1" applyFont="1" applyFill="1" applyBorder="1" applyAlignment="1">
      <alignment horizontal="center" vertical="top" wrapText="1"/>
    </xf>
    <xf numFmtId="164" fontId="0" fillId="6" borderId="19" xfId="0" applyNumberFormat="1" applyFont="1" applyFill="1" applyBorder="1" applyAlignment="1">
      <alignment horizontal="center" vertical="top" wrapText="1"/>
    </xf>
    <xf numFmtId="164" fontId="0" fillId="6" borderId="13" xfId="0" applyNumberFormat="1" applyFont="1" applyFill="1" applyBorder="1" applyAlignment="1">
      <alignment horizontal="center" vertical="top" wrapText="1"/>
    </xf>
    <xf numFmtId="164" fontId="0" fillId="6" borderId="14" xfId="0" applyNumberFormat="1" applyFont="1" applyFill="1" applyBorder="1" applyAlignment="1">
      <alignment horizontal="center" vertical="top" wrapText="1"/>
    </xf>
    <xf numFmtId="165" fontId="34" fillId="4" borderId="39" xfId="0" applyNumberFormat="1" applyFont="1" applyFill="1" applyBorder="1" applyAlignment="1">
      <alignment horizontal="center"/>
    </xf>
    <xf numFmtId="0" fontId="0" fillId="6" borderId="24" xfId="0" applyFont="1" applyFill="1" applyBorder="1"/>
    <xf numFmtId="2" fontId="0" fillId="6" borderId="16" xfId="0" applyNumberFormat="1" applyFont="1" applyFill="1" applyBorder="1"/>
    <xf numFmtId="2" fontId="0" fillId="6" borderId="7" xfId="0" applyNumberFormat="1" applyFont="1" applyFill="1" applyBorder="1"/>
    <xf numFmtId="2" fontId="0" fillId="6" borderId="13" xfId="0" applyNumberFormat="1" applyFont="1" applyFill="1" applyBorder="1"/>
    <xf numFmtId="0" fontId="3" fillId="2" borderId="17" xfId="0" applyFont="1" applyFill="1" applyBorder="1"/>
    <xf numFmtId="0" fontId="0" fillId="6" borderId="25" xfId="0" applyFont="1" applyFill="1" applyBorder="1"/>
    <xf numFmtId="2" fontId="0" fillId="6" borderId="17" xfId="0" applyNumberFormat="1" applyFont="1" applyFill="1" applyBorder="1"/>
    <xf numFmtId="2" fontId="0" fillId="6" borderId="11" xfId="0" applyNumberFormat="1" applyFont="1" applyFill="1" applyBorder="1"/>
    <xf numFmtId="2" fontId="0" fillId="6" borderId="14" xfId="0" applyNumberFormat="1" applyFont="1" applyFill="1" applyBorder="1"/>
    <xf numFmtId="0" fontId="35"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left" vertical="top"/>
    </xf>
    <xf numFmtId="0" fontId="14" fillId="0" borderId="0" xfId="0" applyFont="1" applyBorder="1" applyAlignment="1"/>
    <xf numFmtId="0" fontId="0" fillId="0" borderId="0" xfId="0" applyFont="1" applyAlignment="1">
      <alignment horizontal="left" vertical="top"/>
    </xf>
    <xf numFmtId="9" fontId="0" fillId="0" borderId="0" xfId="0" applyNumberFormat="1" applyFont="1" applyAlignment="1">
      <alignment horizontal="left" vertical="top"/>
    </xf>
    <xf numFmtId="0" fontId="14" fillId="0" borderId="0" xfId="0" applyFont="1" applyAlignment="1">
      <alignment horizontal="left" vertical="top"/>
    </xf>
    <xf numFmtId="0" fontId="0" fillId="0" borderId="0" xfId="0" applyFont="1" applyFill="1" applyAlignment="1">
      <alignment horizontal="left" vertical="top"/>
    </xf>
    <xf numFmtId="9" fontId="0" fillId="0" borderId="0" xfId="0" applyNumberFormat="1" applyFont="1" applyFill="1" applyAlignment="1">
      <alignment horizontal="left" vertical="top"/>
    </xf>
    <xf numFmtId="0" fontId="38" fillId="0" borderId="0" xfId="0" applyFont="1" applyFill="1" applyAlignment="1">
      <alignment horizontal="left" vertical="top"/>
    </xf>
    <xf numFmtId="0" fontId="3" fillId="2" borderId="20" xfId="0" applyFont="1" applyFill="1" applyBorder="1"/>
    <xf numFmtId="14" fontId="0" fillId="0" borderId="0" xfId="0" applyNumberFormat="1" applyFont="1"/>
    <xf numFmtId="49" fontId="0" fillId="9" borderId="0" xfId="0" applyNumberFormat="1" applyFill="1" applyAlignment="1">
      <alignment vertical="top" wrapText="1"/>
    </xf>
    <xf numFmtId="49" fontId="24" fillId="9" borderId="0" xfId="0" applyNumberFormat="1" applyFont="1" applyFill="1" applyAlignment="1">
      <alignment vertical="top"/>
    </xf>
    <xf numFmtId="0" fontId="23" fillId="2" borderId="44" xfId="0" applyFont="1" applyFill="1" applyBorder="1" applyAlignment="1">
      <alignment horizontal="center" vertical="center" wrapText="1"/>
    </xf>
    <xf numFmtId="0" fontId="23" fillId="2" borderId="45" xfId="0" applyFont="1" applyFill="1" applyBorder="1" applyAlignment="1">
      <alignment horizontal="center" vertical="center" wrapText="1"/>
    </xf>
    <xf numFmtId="0" fontId="23" fillId="2" borderId="46" xfId="0" applyFont="1" applyFill="1" applyBorder="1" applyAlignment="1">
      <alignment horizontal="center" vertical="center" wrapText="1"/>
    </xf>
    <xf numFmtId="1" fontId="1" fillId="6" borderId="9" xfId="0" applyNumberFormat="1" applyFont="1" applyFill="1" applyBorder="1" applyProtection="1"/>
    <xf numFmtId="0" fontId="25" fillId="2" borderId="0" xfId="0" applyFont="1" applyFill="1" applyProtection="1"/>
    <xf numFmtId="0" fontId="24" fillId="2" borderId="0" xfId="0" applyFont="1" applyFill="1" applyProtection="1"/>
    <xf numFmtId="0" fontId="0" fillId="0" borderId="0" xfId="0" applyFont="1" applyProtection="1"/>
    <xf numFmtId="0" fontId="0" fillId="0" borderId="0" xfId="0" applyFont="1" applyBorder="1" applyProtection="1"/>
    <xf numFmtId="0" fontId="0" fillId="0" borderId="0" xfId="0" applyFont="1" applyBorder="1" applyAlignment="1" applyProtection="1">
      <alignment horizontal="right"/>
    </xf>
    <xf numFmtId="0" fontId="1" fillId="0" borderId="0" xfId="0" applyFont="1" applyBorder="1" applyProtection="1"/>
    <xf numFmtId="0" fontId="0" fillId="0" borderId="0" xfId="0" applyAlignment="1" applyProtection="1"/>
    <xf numFmtId="2" fontId="20" fillId="0" borderId="0" xfId="0" applyNumberFormat="1" applyFont="1" applyProtection="1"/>
    <xf numFmtId="0" fontId="20" fillId="2" borderId="20" xfId="0" applyFont="1" applyFill="1" applyBorder="1" applyProtection="1"/>
    <xf numFmtId="0" fontId="20" fillId="2" borderId="21" xfId="0" applyFont="1" applyFill="1" applyBorder="1" applyProtection="1"/>
    <xf numFmtId="2" fontId="0" fillId="0" borderId="23" xfId="0" applyNumberFormat="1" applyFont="1" applyBorder="1" applyProtection="1"/>
    <xf numFmtId="2" fontId="0" fillId="0" borderId="24" xfId="0" applyNumberFormat="1" applyFont="1" applyBorder="1" applyProtection="1"/>
    <xf numFmtId="2" fontId="0" fillId="0" borderId="25" xfId="0" applyNumberFormat="1" applyFont="1" applyBorder="1" applyProtection="1"/>
    <xf numFmtId="14" fontId="20" fillId="0" borderId="0" xfId="0" applyNumberFormat="1" applyFont="1" applyProtection="1"/>
    <xf numFmtId="0" fontId="20" fillId="0" borderId="0" xfId="0" applyFont="1" applyBorder="1" applyProtection="1"/>
    <xf numFmtId="2" fontId="3" fillId="2" borderId="24" xfId="0" applyNumberFormat="1" applyFont="1" applyFill="1" applyBorder="1" applyAlignment="1" applyProtection="1">
      <alignment horizontal="centerContinuous"/>
    </xf>
    <xf numFmtId="2" fontId="3" fillId="2" borderId="25" xfId="0" applyNumberFormat="1" applyFont="1" applyFill="1" applyBorder="1" applyAlignment="1" applyProtection="1">
      <alignment horizontal="centerContinuous"/>
    </xf>
    <xf numFmtId="0" fontId="1" fillId="0" borderId="0" xfId="0" applyFont="1" applyAlignment="1" applyProtection="1">
      <alignment horizontal="right"/>
    </xf>
    <xf numFmtId="0" fontId="1" fillId="0" borderId="32" xfId="0" applyFont="1" applyBorder="1" applyAlignment="1" applyProtection="1">
      <alignment horizontal="right"/>
    </xf>
    <xf numFmtId="14" fontId="26" fillId="6" borderId="28" xfId="0" applyNumberFormat="1" applyFont="1" applyFill="1" applyBorder="1" applyAlignment="1" applyProtection="1">
      <alignment horizontal="center" vertical="center"/>
    </xf>
    <xf numFmtId="3" fontId="26" fillId="6" borderId="33" xfId="0" applyNumberFormat="1" applyFont="1" applyFill="1" applyBorder="1" applyProtection="1"/>
    <xf numFmtId="3" fontId="26" fillId="6" borderId="16" xfId="0" applyNumberFormat="1" applyFont="1" applyFill="1" applyBorder="1" applyProtection="1"/>
    <xf numFmtId="3" fontId="26" fillId="6" borderId="17" xfId="0" applyNumberFormat="1" applyFont="1" applyFill="1" applyBorder="1" applyProtection="1"/>
    <xf numFmtId="3" fontId="0" fillId="6" borderId="15" xfId="0" applyNumberFormat="1" applyFont="1" applyFill="1" applyBorder="1" applyProtection="1"/>
    <xf numFmtId="3" fontId="0" fillId="6" borderId="16" xfId="0" applyNumberFormat="1" applyFont="1" applyFill="1" applyBorder="1" applyProtection="1"/>
    <xf numFmtId="3" fontId="0" fillId="6" borderId="63" xfId="0" applyNumberFormat="1" applyFont="1" applyFill="1" applyBorder="1" applyProtection="1"/>
    <xf numFmtId="3" fontId="1" fillId="6" borderId="28" xfId="0" applyNumberFormat="1" applyFont="1" applyFill="1" applyBorder="1" applyProtection="1"/>
    <xf numFmtId="0" fontId="1" fillId="6" borderId="39" xfId="0" applyFont="1" applyFill="1" applyBorder="1" applyProtection="1"/>
    <xf numFmtId="0" fontId="0" fillId="0" borderId="32" xfId="0" applyFont="1" applyBorder="1" applyProtection="1"/>
    <xf numFmtId="14" fontId="26" fillId="6" borderId="29" xfId="0" applyNumberFormat="1" applyFont="1" applyFill="1" applyBorder="1" applyAlignment="1" applyProtection="1">
      <alignment horizontal="center" vertical="center"/>
    </xf>
    <xf numFmtId="3" fontId="26" fillId="6" borderId="6" xfId="0" applyNumberFormat="1" applyFont="1" applyFill="1" applyBorder="1" applyProtection="1"/>
    <xf numFmtId="3" fontId="26" fillId="6" borderId="7" xfId="0" applyNumberFormat="1" applyFont="1" applyFill="1" applyBorder="1" applyProtection="1"/>
    <xf numFmtId="3" fontId="26" fillId="6" borderId="11" xfId="0" applyNumberFormat="1" applyFont="1" applyFill="1" applyBorder="1" applyProtection="1"/>
    <xf numFmtId="3" fontId="0" fillId="6" borderId="18" xfId="0" applyNumberFormat="1" applyFont="1" applyFill="1" applyBorder="1" applyProtection="1"/>
    <xf numFmtId="3" fontId="0" fillId="6" borderId="7" xfId="0" applyNumberFormat="1" applyFont="1" applyFill="1" applyBorder="1" applyProtection="1"/>
    <xf numFmtId="3" fontId="0" fillId="6" borderId="5" xfId="0" applyNumberFormat="1" applyFont="1" applyFill="1" applyBorder="1" applyProtection="1"/>
    <xf numFmtId="3" fontId="1" fillId="6" borderId="29" xfId="0" applyNumberFormat="1" applyFont="1" applyFill="1" applyBorder="1" applyProtection="1"/>
    <xf numFmtId="0" fontId="1" fillId="6" borderId="34" xfId="0" applyFont="1" applyFill="1" applyBorder="1" applyProtection="1"/>
    <xf numFmtId="3" fontId="26" fillId="6" borderId="11" xfId="0" applyNumberFormat="1" applyFont="1" applyFill="1" applyBorder="1" applyAlignment="1" applyProtection="1">
      <alignment vertical="top" wrapText="1"/>
    </xf>
    <xf numFmtId="14" fontId="26" fillId="6" borderId="30" xfId="0" applyNumberFormat="1" applyFont="1" applyFill="1" applyBorder="1" applyAlignment="1" applyProtection="1">
      <alignment horizontal="center" vertical="center"/>
    </xf>
    <xf numFmtId="3" fontId="26" fillId="6" borderId="12" xfId="0" applyNumberFormat="1" applyFont="1" applyFill="1" applyBorder="1" applyProtection="1"/>
    <xf numFmtId="3" fontId="26" fillId="6" borderId="13" xfId="0" applyNumberFormat="1" applyFont="1" applyFill="1" applyBorder="1" applyProtection="1"/>
    <xf numFmtId="3" fontId="26" fillId="6" borderId="14" xfId="0" applyNumberFormat="1" applyFont="1" applyFill="1" applyBorder="1" applyAlignment="1" applyProtection="1">
      <alignment vertical="top" wrapText="1"/>
    </xf>
    <xf numFmtId="3" fontId="0" fillId="6" borderId="19" xfId="0" applyNumberFormat="1" applyFont="1" applyFill="1" applyBorder="1" applyProtection="1"/>
    <xf numFmtId="3" fontId="0" fillId="6" borderId="13" xfId="0" applyNumberFormat="1" applyFont="1" applyFill="1" applyBorder="1" applyProtection="1"/>
    <xf numFmtId="3" fontId="0" fillId="6" borderId="61" xfId="0" applyNumberFormat="1" applyFont="1" applyFill="1" applyBorder="1" applyProtection="1"/>
    <xf numFmtId="3" fontId="1" fillId="6" borderId="30" xfId="0" applyNumberFormat="1" applyFont="1" applyFill="1" applyBorder="1" applyProtection="1"/>
    <xf numFmtId="0" fontId="1" fillId="6" borderId="35" xfId="0" applyFont="1" applyFill="1" applyBorder="1" applyProtection="1"/>
    <xf numFmtId="14" fontId="14" fillId="0" borderId="0" xfId="0" applyNumberFormat="1" applyFont="1" applyFill="1" applyBorder="1" applyAlignment="1" applyProtection="1">
      <alignment horizontal="center" vertical="center"/>
    </xf>
    <xf numFmtId="3" fontId="14" fillId="0" borderId="0" xfId="0" applyNumberFormat="1" applyFont="1" applyBorder="1" applyProtection="1"/>
    <xf numFmtId="3" fontId="14" fillId="0" borderId="0" xfId="0" applyNumberFormat="1" applyFont="1" applyFill="1" applyBorder="1" applyAlignment="1" applyProtection="1">
      <alignment vertical="top" wrapText="1"/>
    </xf>
    <xf numFmtId="3" fontId="0" fillId="0" borderId="0" xfId="0" applyNumberFormat="1" applyFont="1" applyProtection="1"/>
    <xf numFmtId="0" fontId="3" fillId="2" borderId="60" xfId="0" applyFont="1" applyFill="1" applyBorder="1"/>
    <xf numFmtId="0" fontId="27" fillId="0" borderId="64" xfId="0" applyFont="1" applyFill="1" applyBorder="1" applyAlignment="1">
      <alignment textRotation="90" wrapText="1"/>
    </xf>
    <xf numFmtId="0" fontId="27" fillId="0" borderId="65" xfId="0" applyFont="1" applyFill="1" applyBorder="1" applyAlignment="1">
      <alignment textRotation="90" wrapText="1"/>
    </xf>
    <xf numFmtId="0" fontId="27" fillId="0" borderId="66" xfId="0" applyFont="1" applyFill="1" applyBorder="1" applyAlignment="1">
      <alignment textRotation="90" wrapText="1"/>
    </xf>
    <xf numFmtId="0" fontId="0" fillId="2" borderId="21" xfId="0" applyFill="1" applyBorder="1"/>
    <xf numFmtId="0" fontId="27" fillId="2" borderId="21" xfId="0" applyFont="1" applyFill="1" applyBorder="1" applyAlignment="1">
      <alignment textRotation="90" wrapText="1"/>
    </xf>
    <xf numFmtId="0" fontId="27" fillId="2" borderId="22" xfId="0" applyFont="1" applyFill="1" applyBorder="1" applyAlignment="1">
      <alignment textRotation="90" wrapText="1"/>
    </xf>
    <xf numFmtId="0" fontId="23" fillId="2" borderId="28" xfId="0" applyFont="1" applyFill="1" applyBorder="1"/>
    <xf numFmtId="3" fontId="3" fillId="2" borderId="28" xfId="0" applyNumberFormat="1" applyFont="1" applyFill="1" applyBorder="1"/>
    <xf numFmtId="0" fontId="3" fillId="2" borderId="29" xfId="0" applyFont="1" applyFill="1" applyBorder="1"/>
    <xf numFmtId="0" fontId="23" fillId="2" borderId="29" xfId="0" applyFont="1" applyFill="1" applyBorder="1"/>
    <xf numFmtId="3" fontId="3" fillId="2" borderId="29" xfId="0" applyNumberFormat="1" applyFont="1" applyFill="1" applyBorder="1"/>
    <xf numFmtId="0" fontId="3" fillId="2" borderId="30" xfId="0" applyFont="1" applyFill="1" applyBorder="1"/>
    <xf numFmtId="0" fontId="23" fillId="2" borderId="30" xfId="0" applyFont="1" applyFill="1" applyBorder="1"/>
    <xf numFmtId="3" fontId="3" fillId="2" borderId="30" xfId="0" applyNumberFormat="1" applyFont="1" applyFill="1" applyBorder="1"/>
    <xf numFmtId="0" fontId="0" fillId="6" borderId="15" xfId="0" applyFill="1" applyBorder="1"/>
    <xf numFmtId="0" fontId="0" fillId="6" borderId="18" xfId="0" applyFill="1" applyBorder="1"/>
    <xf numFmtId="0" fontId="0" fillId="6" borderId="19" xfId="0" applyFill="1" applyBorder="1"/>
    <xf numFmtId="3" fontId="0" fillId="6" borderId="16" xfId="0" applyNumberFormat="1" applyFill="1" applyBorder="1"/>
    <xf numFmtId="3" fontId="0" fillId="6" borderId="17" xfId="0" applyNumberFormat="1" applyFill="1" applyBorder="1"/>
    <xf numFmtId="3" fontId="0" fillId="6" borderId="7" xfId="0" applyNumberFormat="1" applyFill="1" applyBorder="1"/>
    <xf numFmtId="3" fontId="0" fillId="6" borderId="11" xfId="0" applyNumberFormat="1" applyFill="1" applyBorder="1"/>
    <xf numFmtId="3" fontId="0" fillId="6" borderId="13" xfId="0" applyNumberFormat="1" applyFill="1" applyBorder="1"/>
    <xf numFmtId="3" fontId="0" fillId="6" borderId="14" xfId="0" applyNumberFormat="1" applyFill="1" applyBorder="1"/>
    <xf numFmtId="0" fontId="3" fillId="2" borderId="23" xfId="0" applyFont="1" applyFill="1" applyBorder="1" applyAlignment="1">
      <alignment horizontal="right"/>
    </xf>
    <xf numFmtId="0" fontId="0" fillId="6" borderId="24" xfId="0" applyFill="1" applyBorder="1"/>
    <xf numFmtId="3" fontId="0" fillId="6" borderId="24" xfId="0" applyNumberFormat="1" applyFill="1" applyBorder="1"/>
    <xf numFmtId="3" fontId="0" fillId="6" borderId="25" xfId="0" applyNumberFormat="1" applyFill="1" applyBorder="1"/>
    <xf numFmtId="0" fontId="0" fillId="0" borderId="0" xfId="0" applyFont="1" applyAlignment="1">
      <alignment textRotation="90"/>
    </xf>
    <xf numFmtId="1" fontId="20" fillId="0" borderId="0" xfId="0" applyNumberFormat="1" applyFont="1"/>
    <xf numFmtId="0" fontId="3" fillId="2" borderId="18" xfId="0" applyFont="1" applyFill="1" applyBorder="1" applyAlignment="1">
      <alignment horizontal="right"/>
    </xf>
    <xf numFmtId="0" fontId="0" fillId="0" borderId="7" xfId="0" applyFont="1" applyBorder="1"/>
    <xf numFmtId="0" fontId="0" fillId="0" borderId="11" xfId="0" applyFont="1" applyBorder="1"/>
    <xf numFmtId="0" fontId="3" fillId="2" borderId="19" xfId="0" applyFont="1" applyFill="1" applyBorder="1" applyAlignment="1">
      <alignment horizontal="right"/>
    </xf>
    <xf numFmtId="3" fontId="0" fillId="0" borderId="13" xfId="0" applyNumberFormat="1" applyFont="1" applyBorder="1"/>
    <xf numFmtId="3" fontId="0" fillId="0" borderId="7" xfId="0" applyNumberFormat="1" applyFont="1" applyBorder="1"/>
    <xf numFmtId="3" fontId="0" fillId="0" borderId="13" xfId="0" applyNumberFormat="1" applyBorder="1"/>
    <xf numFmtId="3" fontId="0" fillId="0" borderId="13" xfId="0" applyNumberFormat="1" applyFont="1" applyFill="1" applyBorder="1"/>
    <xf numFmtId="0" fontId="27" fillId="0" borderId="16" xfId="0" applyFont="1" applyFill="1" applyBorder="1" applyAlignment="1">
      <alignment textRotation="90" wrapText="1"/>
    </xf>
    <xf numFmtId="0" fontId="27" fillId="0" borderId="17" xfId="0" applyFont="1" applyFill="1" applyBorder="1" applyAlignment="1">
      <alignment textRotation="90" wrapText="1"/>
    </xf>
    <xf numFmtId="0" fontId="27" fillId="0" borderId="16" xfId="0" applyFont="1" applyBorder="1" applyAlignment="1">
      <alignment textRotation="90" wrapText="1"/>
    </xf>
    <xf numFmtId="0" fontId="27" fillId="0" borderId="17" xfId="0" applyFont="1" applyBorder="1" applyAlignment="1">
      <alignment textRotation="90" wrapText="1"/>
    </xf>
    <xf numFmtId="0" fontId="25" fillId="0" borderId="0" xfId="0" applyFont="1" applyFill="1" applyProtection="1"/>
    <xf numFmtId="0" fontId="24" fillId="0" borderId="0" xfId="0" applyFont="1" applyFill="1" applyProtection="1"/>
    <xf numFmtId="2" fontId="1" fillId="0" borderId="0" xfId="0" applyNumberFormat="1" applyFont="1" applyAlignment="1">
      <alignment horizontal="right"/>
    </xf>
    <xf numFmtId="0" fontId="0" fillId="0" borderId="0" xfId="0" applyAlignment="1"/>
    <xf numFmtId="0" fontId="41" fillId="0" borderId="0" xfId="0" applyFont="1"/>
    <xf numFmtId="0" fontId="42" fillId="2" borderId="69" xfId="0" applyFont="1" applyFill="1" applyBorder="1" applyAlignment="1">
      <alignment horizontal="left" vertical="center" wrapText="1"/>
    </xf>
    <xf numFmtId="0" fontId="42" fillId="2" borderId="69" xfId="0" applyFont="1" applyFill="1" applyBorder="1" applyAlignment="1">
      <alignment horizontal="center" vertical="center" wrapText="1"/>
    </xf>
    <xf numFmtId="0" fontId="42" fillId="2" borderId="0" xfId="0" applyFont="1" applyFill="1" applyBorder="1" applyAlignment="1">
      <alignment vertical="center"/>
    </xf>
    <xf numFmtId="0" fontId="42" fillId="2" borderId="0" xfId="0" applyFont="1" applyFill="1" applyBorder="1" applyAlignment="1">
      <alignment horizontal="center" vertical="center"/>
    </xf>
    <xf numFmtId="0" fontId="4" fillId="2" borderId="75" xfId="0" applyFont="1" applyFill="1" applyBorder="1" applyAlignment="1">
      <alignment horizontal="left" vertical="top"/>
    </xf>
    <xf numFmtId="0" fontId="4" fillId="2" borderId="78" xfId="0" applyFont="1" applyFill="1" applyBorder="1" applyAlignment="1">
      <alignment horizontal="left" vertical="top"/>
    </xf>
    <xf numFmtId="0" fontId="14" fillId="0" borderId="0" xfId="0" applyFont="1" applyFill="1" applyBorder="1" applyProtection="1"/>
    <xf numFmtId="0" fontId="42" fillId="2" borderId="75" xfId="0" applyFont="1" applyFill="1" applyBorder="1" applyAlignment="1" applyProtection="1">
      <alignment horizontal="right"/>
    </xf>
    <xf numFmtId="0" fontId="42" fillId="2" borderId="80" xfId="0" applyFont="1" applyFill="1" applyBorder="1" applyAlignment="1" applyProtection="1">
      <alignment horizontal="right"/>
    </xf>
    <xf numFmtId="0" fontId="3" fillId="2" borderId="77" xfId="0" applyFont="1" applyFill="1" applyBorder="1" applyProtection="1"/>
    <xf numFmtId="0" fontId="3" fillId="2" borderId="79" xfId="0" applyFont="1" applyFill="1" applyBorder="1" applyProtection="1"/>
    <xf numFmtId="1" fontId="1" fillId="0" borderId="0" xfId="0" applyNumberFormat="1" applyFont="1" applyBorder="1"/>
    <xf numFmtId="0" fontId="20" fillId="0" borderId="0" xfId="0" applyFont="1" applyBorder="1"/>
    <xf numFmtId="0" fontId="14" fillId="0" borderId="0" xfId="0" applyFont="1" applyFill="1" applyBorder="1" applyAlignment="1">
      <alignment horizontal="center"/>
    </xf>
    <xf numFmtId="0" fontId="42" fillId="2" borderId="81" xfId="0" applyFont="1" applyFill="1" applyBorder="1" applyAlignment="1">
      <alignment horizontal="center" vertical="center"/>
    </xf>
    <xf numFmtId="0" fontId="42" fillId="2" borderId="82" xfId="0" applyFont="1" applyFill="1" applyBorder="1" applyAlignment="1">
      <alignment horizontal="center" vertical="center"/>
    </xf>
    <xf numFmtId="0" fontId="42" fillId="2" borderId="83" xfId="0" applyFont="1" applyFill="1" applyBorder="1" applyAlignment="1">
      <alignment horizontal="center" vertical="center"/>
    </xf>
    <xf numFmtId="0" fontId="42" fillId="2" borderId="84" xfId="0" applyFont="1" applyFill="1" applyBorder="1" applyAlignment="1">
      <alignment horizontal="center" vertical="center" wrapText="1"/>
    </xf>
    <xf numFmtId="0" fontId="42" fillId="2" borderId="85" xfId="0" applyFont="1" applyFill="1" applyBorder="1" applyAlignment="1">
      <alignment horizontal="center" vertical="center" wrapText="1"/>
    </xf>
    <xf numFmtId="0" fontId="42" fillId="2" borderId="85" xfId="0" applyFont="1" applyFill="1" applyBorder="1" applyAlignment="1">
      <alignment horizontal="center" vertical="center"/>
    </xf>
    <xf numFmtId="0" fontId="42" fillId="2" borderId="86" xfId="0" applyFont="1" applyFill="1" applyBorder="1" applyAlignment="1">
      <alignment horizontal="center" vertical="center"/>
    </xf>
    <xf numFmtId="3" fontId="20" fillId="0" borderId="84" xfId="0" applyNumberFormat="1" applyFont="1" applyBorder="1"/>
    <xf numFmtId="3" fontId="20" fillId="0" borderId="85" xfId="0" applyNumberFormat="1" applyFont="1" applyBorder="1"/>
    <xf numFmtId="3" fontId="20" fillId="0" borderId="86" xfId="0" applyNumberFormat="1" applyFont="1" applyBorder="1"/>
    <xf numFmtId="0" fontId="42" fillId="2" borderId="85" xfId="0" applyFont="1" applyFill="1" applyBorder="1" applyAlignment="1" applyProtection="1">
      <alignment horizontal="center" vertical="center" wrapText="1"/>
    </xf>
    <xf numFmtId="0" fontId="42" fillId="2" borderId="86" xfId="0" applyFont="1" applyFill="1" applyBorder="1" applyAlignment="1">
      <alignment horizontal="center" vertical="center" wrapText="1"/>
    </xf>
    <xf numFmtId="0" fontId="0" fillId="2" borderId="84" xfId="0" applyFont="1" applyFill="1" applyBorder="1"/>
    <xf numFmtId="0" fontId="3" fillId="2" borderId="69" xfId="0" applyFont="1" applyFill="1" applyBorder="1" applyProtection="1"/>
    <xf numFmtId="0" fontId="42" fillId="2" borderId="0" xfId="0" applyFont="1" applyFill="1" applyBorder="1" applyAlignment="1" applyProtection="1">
      <alignment horizontal="right"/>
    </xf>
    <xf numFmtId="1" fontId="0" fillId="0" borderId="69" xfId="0" applyNumberFormat="1" applyFont="1" applyFill="1" applyBorder="1" applyAlignment="1" applyProtection="1">
      <alignment horizontal="center" vertical="top"/>
    </xf>
    <xf numFmtId="1" fontId="0" fillId="0" borderId="76" xfId="0" applyNumberFormat="1" applyFont="1" applyFill="1" applyBorder="1" applyAlignment="1" applyProtection="1">
      <alignment horizontal="center" vertical="top"/>
    </xf>
    <xf numFmtId="1" fontId="0" fillId="0" borderId="70" xfId="0" applyNumberFormat="1" applyFont="1" applyFill="1" applyBorder="1" applyAlignment="1" applyProtection="1">
      <alignment horizontal="center" vertical="top"/>
    </xf>
    <xf numFmtId="14" fontId="0" fillId="0" borderId="69" xfId="0" applyNumberFormat="1" applyFont="1" applyFill="1" applyBorder="1" applyAlignment="1" applyProtection="1">
      <alignment horizontal="center" vertical="top"/>
    </xf>
    <xf numFmtId="14" fontId="0" fillId="0" borderId="76" xfId="0" applyNumberFormat="1" applyFont="1" applyFill="1" applyBorder="1" applyAlignment="1" applyProtection="1">
      <alignment horizontal="center" vertical="top"/>
    </xf>
    <xf numFmtId="14" fontId="0" fillId="0" borderId="70" xfId="0" applyNumberFormat="1" applyFont="1" applyFill="1" applyBorder="1" applyAlignment="1" applyProtection="1">
      <alignment horizontal="center" vertical="top"/>
    </xf>
    <xf numFmtId="1" fontId="0" fillId="0" borderId="5" xfId="0" applyNumberFormat="1" applyFont="1" applyFill="1" applyBorder="1" applyAlignment="1" applyProtection="1">
      <alignment horizontal="center" vertical="top"/>
    </xf>
    <xf numFmtId="1" fontId="0" fillId="0" borderId="67" xfId="0" applyNumberFormat="1" applyFont="1" applyFill="1" applyBorder="1" applyAlignment="1" applyProtection="1">
      <alignment horizontal="center" vertical="top"/>
    </xf>
    <xf numFmtId="1" fontId="0" fillId="0" borderId="6" xfId="0" applyNumberFormat="1" applyFont="1" applyFill="1" applyBorder="1" applyAlignment="1" applyProtection="1">
      <alignment horizontal="center" vertical="top"/>
    </xf>
    <xf numFmtId="14" fontId="0" fillId="0" borderId="5" xfId="0" applyNumberFormat="1" applyFont="1" applyFill="1" applyBorder="1" applyAlignment="1" applyProtection="1">
      <alignment horizontal="center" vertical="top"/>
    </xf>
    <xf numFmtId="14" fontId="0" fillId="0" borderId="67" xfId="0" applyNumberFormat="1" applyFont="1" applyFill="1" applyBorder="1" applyAlignment="1" applyProtection="1">
      <alignment horizontal="center" vertical="top"/>
    </xf>
    <xf numFmtId="14" fontId="0" fillId="0" borderId="6" xfId="0" applyNumberFormat="1" applyFont="1" applyFill="1" applyBorder="1" applyAlignment="1" applyProtection="1">
      <alignment horizontal="center" vertical="top"/>
    </xf>
    <xf numFmtId="1" fontId="0" fillId="8" borderId="5" xfId="0" applyNumberFormat="1" applyFont="1" applyFill="1" applyBorder="1" applyAlignment="1" applyProtection="1">
      <alignment horizontal="center" vertical="top"/>
    </xf>
    <xf numFmtId="1" fontId="0" fillId="8" borderId="67" xfId="0" applyNumberFormat="1" applyFont="1" applyFill="1" applyBorder="1" applyAlignment="1" applyProtection="1">
      <alignment horizontal="center" vertical="top"/>
    </xf>
    <xf numFmtId="1" fontId="0" fillId="8" borderId="6" xfId="0" applyNumberFormat="1" applyFont="1" applyFill="1" applyBorder="1" applyAlignment="1" applyProtection="1">
      <alignment horizontal="center" vertical="top"/>
    </xf>
    <xf numFmtId="14" fontId="0" fillId="8" borderId="5" xfId="0" applyNumberFormat="1" applyFont="1" applyFill="1" applyBorder="1" applyAlignment="1" applyProtection="1">
      <alignment horizontal="center" vertical="top"/>
    </xf>
    <xf numFmtId="14" fontId="0" fillId="8" borderId="67" xfId="0" applyNumberFormat="1" applyFont="1" applyFill="1" applyBorder="1" applyAlignment="1" applyProtection="1">
      <alignment horizontal="center" vertical="top"/>
    </xf>
    <xf numFmtId="14" fontId="0" fillId="8" borderId="6" xfId="0" applyNumberFormat="1" applyFont="1" applyFill="1" applyBorder="1" applyAlignment="1" applyProtection="1">
      <alignment horizontal="center" vertical="top"/>
    </xf>
    <xf numFmtId="0" fontId="0" fillId="0" borderId="0" xfId="0" applyFont="1" applyBorder="1" applyAlignment="1">
      <alignment horizontal="left"/>
    </xf>
    <xf numFmtId="2" fontId="13" fillId="0" borderId="0" xfId="0" applyNumberFormat="1" applyFont="1" applyBorder="1" applyAlignment="1"/>
    <xf numFmtId="2" fontId="0" fillId="0" borderId="0" xfId="0" applyNumberFormat="1" applyBorder="1" applyAlignment="1"/>
    <xf numFmtId="0" fontId="20" fillId="0" borderId="0" xfId="0" applyFont="1" applyBorder="1" applyAlignment="1">
      <alignment horizontal="center"/>
    </xf>
    <xf numFmtId="0" fontId="42" fillId="2" borderId="84" xfId="0" applyFont="1" applyFill="1" applyBorder="1" applyAlignment="1">
      <alignment horizontal="center" vertical="center"/>
    </xf>
    <xf numFmtId="0" fontId="11" fillId="0" borderId="0" xfId="0" applyFont="1" applyBorder="1" applyAlignment="1">
      <alignment horizontal="center"/>
    </xf>
    <xf numFmtId="0" fontId="9" fillId="0" borderId="0" xfId="0" applyFont="1" applyBorder="1"/>
    <xf numFmtId="0" fontId="47" fillId="3" borderId="0" xfId="0" applyFont="1" applyFill="1" applyBorder="1" applyAlignment="1">
      <alignment horizontal="center" vertical="center" wrapText="1"/>
    </xf>
    <xf numFmtId="0" fontId="2" fillId="0" borderId="0" xfId="0" applyFont="1" applyAlignment="1">
      <alignment horizontal="center" vertical="center"/>
    </xf>
    <xf numFmtId="0" fontId="41" fillId="0" borderId="0" xfId="0" applyFont="1" applyFill="1" applyBorder="1" applyAlignment="1">
      <alignment horizontal="center" textRotation="90" wrapText="1"/>
    </xf>
    <xf numFmtId="0" fontId="27" fillId="0" borderId="0" xfId="0" applyFont="1" applyBorder="1" applyAlignment="1" applyProtection="1">
      <alignment horizontal="center"/>
    </xf>
    <xf numFmtId="0" fontId="2" fillId="0" borderId="0" xfId="0" applyFont="1" applyBorder="1" applyAlignment="1">
      <alignment horizontal="center" vertical="center"/>
    </xf>
    <xf numFmtId="0" fontId="42" fillId="2" borderId="86" xfId="0" applyFont="1" applyFill="1" applyBorder="1" applyAlignment="1">
      <alignment horizontal="centerContinuous" vertical="center"/>
    </xf>
    <xf numFmtId="0" fontId="20" fillId="0" borderId="0" xfId="0" applyFont="1" applyBorder="1" applyAlignment="1">
      <alignment vertical="center"/>
    </xf>
    <xf numFmtId="3" fontId="20" fillId="0" borderId="0" xfId="0" applyNumberFormat="1" applyFont="1" applyFill="1" applyBorder="1" applyAlignment="1">
      <alignment horizontal="center" vertical="center"/>
    </xf>
    <xf numFmtId="3" fontId="0" fillId="0" borderId="0" xfId="0" applyNumberFormat="1" applyFont="1" applyFill="1" applyBorder="1" applyAlignment="1">
      <alignment horizontal="center" vertical="center"/>
    </xf>
    <xf numFmtId="3" fontId="3" fillId="2" borderId="85" xfId="0" applyNumberFormat="1" applyFont="1" applyFill="1" applyBorder="1" applyAlignment="1">
      <alignment horizontal="center" vertical="center"/>
    </xf>
    <xf numFmtId="3" fontId="3" fillId="2" borderId="86" xfId="0" applyNumberFormat="1" applyFont="1" applyFill="1" applyBorder="1" applyAlignment="1" applyProtection="1">
      <alignment horizontal="center" vertical="center"/>
    </xf>
    <xf numFmtId="0" fontId="14" fillId="0" borderId="89" xfId="0" applyFont="1" applyFill="1" applyBorder="1" applyAlignment="1">
      <alignment horizontal="center"/>
    </xf>
    <xf numFmtId="0" fontId="0" fillId="0" borderId="0" xfId="0" applyFont="1" applyBorder="1" applyAlignment="1">
      <alignment horizontal="left" vertical="center"/>
    </xf>
    <xf numFmtId="0" fontId="0" fillId="0" borderId="0" xfId="0" applyFont="1" applyBorder="1" applyAlignment="1">
      <alignment vertical="center"/>
    </xf>
    <xf numFmtId="0" fontId="41" fillId="0" borderId="0" xfId="0" applyFont="1" applyBorder="1" applyAlignment="1">
      <alignment vertical="center"/>
    </xf>
    <xf numFmtId="0" fontId="41" fillId="0" borderId="0" xfId="0" applyFont="1" applyBorder="1" applyAlignment="1">
      <alignment horizontal="center" vertical="center"/>
    </xf>
    <xf numFmtId="0" fontId="46" fillId="2" borderId="89" xfId="0" applyFont="1" applyFill="1" applyBorder="1" applyAlignment="1">
      <alignment horizontal="center" vertical="center"/>
    </xf>
    <xf numFmtId="0" fontId="0" fillId="0" borderId="0" xfId="0" applyFont="1" applyAlignment="1">
      <alignment vertical="center"/>
    </xf>
    <xf numFmtId="3" fontId="3" fillId="2" borderId="91" xfId="0" applyNumberFormat="1" applyFont="1" applyFill="1" applyBorder="1" applyAlignment="1" applyProtection="1">
      <alignment horizontal="center" vertical="center"/>
    </xf>
    <xf numFmtId="3" fontId="3" fillId="2" borderId="90" xfId="0" applyNumberFormat="1" applyFont="1" applyFill="1" applyBorder="1" applyAlignment="1" applyProtection="1">
      <alignment horizontal="center" vertical="center"/>
    </xf>
    <xf numFmtId="3" fontId="3" fillId="2" borderId="92" xfId="0" applyNumberFormat="1" applyFont="1" applyFill="1" applyBorder="1" applyAlignment="1" applyProtection="1">
      <alignment horizontal="center" vertical="center"/>
    </xf>
    <xf numFmtId="0" fontId="0" fillId="0" borderId="0" xfId="0" applyAlignment="1"/>
    <xf numFmtId="0" fontId="4" fillId="0" borderId="0" xfId="0" applyFont="1" applyFill="1" applyProtection="1"/>
    <xf numFmtId="0" fontId="25" fillId="0" borderId="0" xfId="0" applyFont="1" applyFill="1" applyAlignment="1" applyProtection="1">
      <alignment vertical="center"/>
    </xf>
    <xf numFmtId="0" fontId="20" fillId="0" borderId="0" xfId="0" applyFont="1" applyFill="1" applyBorder="1"/>
    <xf numFmtId="0" fontId="45" fillId="0" borderId="75" xfId="0" applyFont="1" applyFill="1" applyBorder="1" applyAlignment="1">
      <alignment horizontal="left" vertical="center"/>
    </xf>
    <xf numFmtId="0" fontId="27" fillId="0" borderId="75" xfId="0" applyFont="1" applyFill="1" applyBorder="1" applyAlignment="1">
      <alignment horizontal="left" vertical="center"/>
    </xf>
    <xf numFmtId="0" fontId="27" fillId="0" borderId="75" xfId="0" applyFont="1" applyFill="1" applyBorder="1" applyAlignment="1">
      <alignment horizontal="center" vertical="center"/>
    </xf>
    <xf numFmtId="3" fontId="13" fillId="0" borderId="75" xfId="0" applyNumberFormat="1" applyFont="1" applyFill="1" applyBorder="1" applyAlignment="1" applyProtection="1">
      <alignment horizontal="center" vertical="center" wrapText="1"/>
      <protection locked="0"/>
    </xf>
    <xf numFmtId="3" fontId="13" fillId="0" borderId="75" xfId="0" applyNumberFormat="1" applyFont="1" applyFill="1" applyBorder="1" applyAlignment="1" applyProtection="1">
      <alignment horizontal="center" vertical="center"/>
      <protection locked="0"/>
    </xf>
    <xf numFmtId="0" fontId="20" fillId="0" borderId="0" xfId="0" applyFont="1" applyFill="1" applyBorder="1" applyAlignment="1">
      <alignment vertical="center"/>
    </xf>
    <xf numFmtId="0" fontId="25" fillId="2" borderId="0" xfId="0" applyFont="1" applyFill="1" applyAlignment="1" applyProtection="1">
      <alignment horizontal="center" vertical="center"/>
    </xf>
    <xf numFmtId="0" fontId="25" fillId="0" borderId="0" xfId="0" applyFont="1" applyFill="1" applyAlignment="1" applyProtection="1">
      <alignment horizontal="center" vertical="center"/>
    </xf>
    <xf numFmtId="0" fontId="0" fillId="0" borderId="0" xfId="0" applyAlignment="1">
      <alignment horizontal="center" vertical="center"/>
    </xf>
    <xf numFmtId="0" fontId="4" fillId="2" borderId="0" xfId="0" applyFont="1" applyFill="1" applyProtection="1"/>
    <xf numFmtId="3" fontId="0" fillId="0" borderId="7" xfId="0" applyNumberFormat="1" applyFont="1" applyFill="1" applyBorder="1"/>
    <xf numFmtId="0" fontId="3" fillId="2" borderId="0" xfId="0" applyFont="1" applyFill="1" applyBorder="1" applyAlignment="1">
      <alignment horizontal="centerContinuous" vertical="center"/>
    </xf>
    <xf numFmtId="0" fontId="42" fillId="2" borderId="0" xfId="0" applyFont="1" applyFill="1" applyBorder="1" applyAlignment="1">
      <alignment horizontal="centerContinuous" vertical="center"/>
    </xf>
    <xf numFmtId="0" fontId="20" fillId="0" borderId="0" xfId="0" applyFont="1" applyFill="1" applyAlignment="1">
      <alignment vertical="center"/>
    </xf>
    <xf numFmtId="0" fontId="0" fillId="0" borderId="0" xfId="0" applyBorder="1" applyAlignment="1">
      <alignment horizontal="left"/>
    </xf>
    <xf numFmtId="3" fontId="14" fillId="6" borderId="95" xfId="0" applyNumberFormat="1" applyFont="1" applyFill="1" applyBorder="1" applyAlignment="1">
      <alignment horizontal="center"/>
    </xf>
    <xf numFmtId="3" fontId="0" fillId="6" borderId="95" xfId="0" applyNumberFormat="1" applyFont="1" applyFill="1" applyBorder="1" applyAlignment="1">
      <alignment horizontal="center"/>
    </xf>
    <xf numFmtId="3" fontId="0" fillId="6" borderId="96" xfId="0" applyNumberFormat="1" applyFont="1" applyFill="1" applyBorder="1" applyAlignment="1">
      <alignment horizontal="center"/>
    </xf>
    <xf numFmtId="0" fontId="41" fillId="6" borderId="76" xfId="0" applyFont="1" applyFill="1" applyBorder="1" applyAlignment="1" applyProtection="1">
      <alignment horizontal="left"/>
    </xf>
    <xf numFmtId="0" fontId="0" fillId="6" borderId="94" xfId="0" applyFont="1" applyFill="1" applyBorder="1" applyProtection="1"/>
    <xf numFmtId="168" fontId="43" fillId="6" borderId="95" xfId="0" applyNumberFormat="1" applyFont="1" applyFill="1" applyBorder="1" applyAlignment="1">
      <alignment horizontal="left" vertical="center"/>
    </xf>
    <xf numFmtId="168" fontId="14" fillId="6" borderId="95" xfId="0" applyNumberFormat="1" applyFont="1" applyFill="1" applyBorder="1" applyAlignment="1">
      <alignment horizontal="center" vertical="center"/>
    </xf>
    <xf numFmtId="37" fontId="28" fillId="6" borderId="95" xfId="0" applyNumberFormat="1" applyFont="1" applyFill="1" applyBorder="1" applyAlignment="1">
      <alignment horizontal="center" vertical="top" wrapText="1"/>
    </xf>
    <xf numFmtId="165" fontId="14" fillId="6" borderId="95" xfId="0" applyNumberFormat="1" applyFont="1" applyFill="1" applyBorder="1" applyAlignment="1">
      <alignment horizontal="center" vertical="top" wrapText="1"/>
    </xf>
    <xf numFmtId="168" fontId="14" fillId="6" borderId="95" xfId="0" applyNumberFormat="1" applyFont="1" applyFill="1" applyBorder="1" applyAlignment="1">
      <alignment horizontal="center" vertical="top" wrapText="1"/>
    </xf>
    <xf numFmtId="0" fontId="43" fillId="6" borderId="95" xfId="0" applyFont="1" applyFill="1" applyBorder="1" applyAlignment="1">
      <alignment horizontal="left" vertical="center"/>
    </xf>
    <xf numFmtId="9" fontId="0" fillId="0" borderId="76" xfId="0" applyNumberFormat="1" applyBorder="1" applyAlignment="1">
      <alignment horizontal="center" vertical="center"/>
    </xf>
    <xf numFmtId="9" fontId="0" fillId="0" borderId="76" xfId="0" applyNumberFormat="1" applyFill="1" applyBorder="1" applyAlignment="1">
      <alignment horizontal="center" vertical="center"/>
    </xf>
    <xf numFmtId="0" fontId="14" fillId="6" borderId="94" xfId="0" applyFont="1" applyFill="1" applyBorder="1" applyAlignment="1">
      <alignment horizontal="center" vertical="center"/>
    </xf>
    <xf numFmtId="0" fontId="14" fillId="6" borderId="95" xfId="0" applyFont="1" applyFill="1" applyBorder="1" applyProtection="1"/>
    <xf numFmtId="0" fontId="14" fillId="6" borderId="95" xfId="0" applyFont="1" applyFill="1" applyBorder="1" applyAlignment="1" applyProtection="1">
      <alignment vertical="top"/>
    </xf>
    <xf numFmtId="2" fontId="27" fillId="6" borderId="95" xfId="0" applyNumberFormat="1" applyFont="1" applyFill="1" applyBorder="1" applyAlignment="1" applyProtection="1">
      <alignment horizontal="center" vertical="center" wrapText="1"/>
    </xf>
    <xf numFmtId="2" fontId="27" fillId="6" borderId="95" xfId="0" applyNumberFormat="1" applyFont="1" applyFill="1" applyBorder="1" applyAlignment="1" applyProtection="1">
      <alignment horizontal="center" vertical="center"/>
    </xf>
    <xf numFmtId="164" fontId="0" fillId="6" borderId="96" xfId="0" applyNumberFormat="1" applyFont="1" applyFill="1" applyBorder="1" applyAlignment="1">
      <alignment horizontal="center" vertical="center"/>
    </xf>
    <xf numFmtId="168" fontId="14" fillId="6" borderId="95" xfId="0" applyNumberFormat="1" applyFont="1" applyFill="1" applyBorder="1" applyAlignment="1">
      <alignment horizontal="left" vertical="center"/>
    </xf>
    <xf numFmtId="0" fontId="28" fillId="6" borderId="94" xfId="0" applyFont="1" applyFill="1" applyBorder="1"/>
    <xf numFmtId="0" fontId="28" fillId="6" borderId="95" xfId="0" applyFont="1" applyFill="1" applyBorder="1" applyAlignment="1">
      <alignment horizontal="center" vertical="center"/>
    </xf>
    <xf numFmtId="3" fontId="14" fillId="6" borderId="95" xfId="0" applyNumberFormat="1" applyFont="1" applyFill="1" applyBorder="1" applyAlignment="1">
      <alignment horizontal="center" vertical="center"/>
    </xf>
    <xf numFmtId="3" fontId="14" fillId="6" borderId="96" xfId="0" applyNumberFormat="1" applyFont="1" applyFill="1" applyBorder="1" applyAlignment="1">
      <alignment horizontal="center" vertical="center"/>
    </xf>
    <xf numFmtId="0" fontId="0" fillId="0" borderId="0" xfId="0" applyAlignment="1">
      <alignment wrapText="1"/>
    </xf>
    <xf numFmtId="0" fontId="42" fillId="2" borderId="0" xfId="0" applyFont="1" applyFill="1" applyAlignment="1">
      <alignment horizontal="center" textRotation="90"/>
    </xf>
    <xf numFmtId="0" fontId="42" fillId="2" borderId="69" xfId="0" applyFont="1" applyFill="1" applyBorder="1" applyAlignment="1">
      <alignment horizontal="left" vertical="center" wrapText="1"/>
    </xf>
    <xf numFmtId="164" fontId="0" fillId="6" borderId="93" xfId="0" applyNumberFormat="1" applyFont="1" applyFill="1" applyBorder="1" applyAlignment="1">
      <alignment horizontal="center" vertical="center"/>
    </xf>
    <xf numFmtId="164" fontId="0" fillId="6" borderId="97" xfId="0" applyNumberFormat="1" applyFont="1" applyFill="1" applyBorder="1" applyAlignment="1">
      <alignment horizontal="center" vertical="center"/>
    </xf>
    <xf numFmtId="0" fontId="42" fillId="2" borderId="0" xfId="0" applyFont="1" applyFill="1" applyAlignment="1">
      <alignment horizontal="center" vertical="center" wrapText="1"/>
    </xf>
    <xf numFmtId="3" fontId="4" fillId="0" borderId="75" xfId="0" applyNumberFormat="1" applyFont="1" applyFill="1" applyBorder="1" applyAlignment="1" applyProtection="1">
      <alignment horizontal="center" vertical="center"/>
    </xf>
    <xf numFmtId="0" fontId="2" fillId="6" borderId="76" xfId="0" applyFont="1" applyFill="1" applyBorder="1" applyAlignment="1">
      <alignment vertical="center"/>
    </xf>
    <xf numFmtId="165" fontId="1" fillId="6" borderId="96" xfId="0" applyNumberFormat="1" applyFont="1" applyFill="1" applyBorder="1" applyAlignment="1" applyProtection="1">
      <alignment horizontal="center" vertical="center"/>
    </xf>
    <xf numFmtId="0" fontId="48" fillId="0" borderId="0" xfId="0" applyFont="1" applyBorder="1" applyAlignment="1">
      <alignment vertical="center"/>
    </xf>
    <xf numFmtId="0" fontId="48" fillId="0" borderId="0" xfId="0" applyFont="1" applyAlignment="1">
      <alignment vertical="center"/>
    </xf>
    <xf numFmtId="167" fontId="0" fillId="0" borderId="95" xfId="0" applyNumberFormat="1" applyFont="1" applyBorder="1"/>
    <xf numFmtId="0" fontId="42" fillId="2" borderId="0" xfId="0" applyFont="1" applyFill="1" applyBorder="1" applyAlignment="1">
      <alignment horizontal="right" vertical="center"/>
    </xf>
    <xf numFmtId="37" fontId="28" fillId="6" borderId="95" xfId="0" applyNumberFormat="1" applyFont="1" applyFill="1" applyBorder="1" applyAlignment="1" applyProtection="1">
      <alignment horizontal="center" vertical="top" wrapText="1"/>
    </xf>
    <xf numFmtId="165" fontId="27" fillId="6" borderId="95" xfId="0" applyNumberFormat="1" applyFont="1" applyFill="1" applyBorder="1" applyAlignment="1">
      <alignment horizontal="center" vertical="center"/>
    </xf>
    <xf numFmtId="168" fontId="27" fillId="6" borderId="95" xfId="0" applyNumberFormat="1" applyFont="1" applyFill="1" applyBorder="1" applyAlignment="1">
      <alignment horizontal="center" vertical="center"/>
    </xf>
    <xf numFmtId="0" fontId="0" fillId="0" borderId="0" xfId="0" applyFont="1" applyBorder="1" applyAlignment="1">
      <alignment vertical="center" wrapText="1"/>
    </xf>
    <xf numFmtId="2" fontId="0" fillId="0" borderId="102" xfId="0" applyNumberFormat="1" applyFont="1" applyBorder="1" applyAlignment="1">
      <alignment vertical="center"/>
    </xf>
    <xf numFmtId="1" fontId="1" fillId="6" borderId="103" xfId="0" applyNumberFormat="1" applyFont="1" applyFill="1" applyBorder="1"/>
    <xf numFmtId="0" fontId="42" fillId="2" borderId="105" xfId="0" applyFont="1" applyFill="1" applyBorder="1" applyAlignment="1">
      <alignment horizontal="center" vertical="center" wrapText="1"/>
    </xf>
    <xf numFmtId="0" fontId="42" fillId="2" borderId="106" xfId="0" applyFont="1" applyFill="1" applyBorder="1" applyAlignment="1">
      <alignment horizontal="center" vertical="center"/>
    </xf>
    <xf numFmtId="0" fontId="1" fillId="0" borderId="0" xfId="0" applyFont="1" applyAlignment="1">
      <alignment horizontal="left" vertical="center"/>
    </xf>
    <xf numFmtId="0" fontId="20" fillId="0" borderId="0" xfId="0" applyFont="1" applyAlignment="1">
      <alignment horizontal="left" vertical="center"/>
    </xf>
    <xf numFmtId="0" fontId="42" fillId="2" borderId="104" xfId="0" applyFont="1" applyFill="1" applyBorder="1" applyAlignment="1">
      <alignment horizontal="left" vertical="center" wrapText="1"/>
    </xf>
    <xf numFmtId="0" fontId="42" fillId="2" borderId="105" xfId="0" applyFont="1" applyFill="1" applyBorder="1" applyAlignment="1">
      <alignment horizontal="left" vertical="center" wrapText="1"/>
    </xf>
    <xf numFmtId="0" fontId="15" fillId="0" borderId="0" xfId="0" applyFont="1" applyBorder="1" applyAlignment="1">
      <alignment horizontal="left" vertical="center"/>
    </xf>
    <xf numFmtId="0" fontId="41" fillId="6" borderId="99" xfId="0" applyFont="1" applyFill="1" applyBorder="1"/>
    <xf numFmtId="3" fontId="0" fillId="6" borderId="100" xfId="0" applyNumberFormat="1" applyFont="1" applyFill="1" applyBorder="1" applyAlignment="1">
      <alignment horizontal="center"/>
    </xf>
    <xf numFmtId="3" fontId="0" fillId="6" borderId="101" xfId="0" applyNumberFormat="1" applyFont="1" applyFill="1" applyBorder="1" applyAlignment="1">
      <alignment horizontal="center"/>
    </xf>
    <xf numFmtId="0" fontId="43" fillId="6" borderId="84" xfId="0" applyFont="1" applyFill="1" applyBorder="1" applyAlignment="1">
      <alignment horizontal="center" textRotation="90" wrapText="1"/>
    </xf>
    <xf numFmtId="0" fontId="43" fillId="6" borderId="85" xfId="0" applyFont="1" applyFill="1" applyBorder="1" applyAlignment="1">
      <alignment horizontal="center" textRotation="90" wrapText="1"/>
    </xf>
    <xf numFmtId="0" fontId="15" fillId="6" borderId="86" xfId="0" applyFont="1" applyFill="1" applyBorder="1" applyAlignment="1">
      <alignment horizontal="left"/>
    </xf>
    <xf numFmtId="0" fontId="41" fillId="6" borderId="85" xfId="0" applyFont="1" applyFill="1" applyBorder="1" applyAlignment="1">
      <alignment horizontal="center" textRotation="90" wrapText="1"/>
    </xf>
    <xf numFmtId="0" fontId="0" fillId="6" borderId="86" xfId="0" applyFont="1" applyFill="1" applyBorder="1" applyAlignment="1">
      <alignment horizontal="center" vertical="center"/>
    </xf>
    <xf numFmtId="0" fontId="43" fillId="6" borderId="84" xfId="0" applyFont="1" applyFill="1" applyBorder="1" applyAlignment="1">
      <alignment horizontal="center" vertical="top" textRotation="90" wrapText="1"/>
    </xf>
    <xf numFmtId="0" fontId="43" fillId="6" borderId="85" xfId="0" applyFont="1" applyFill="1" applyBorder="1" applyAlignment="1">
      <alignment horizontal="center" vertical="top" textRotation="90" wrapText="1"/>
    </xf>
    <xf numFmtId="0" fontId="43" fillId="6" borderId="86" xfId="0" applyFont="1" applyFill="1" applyBorder="1" applyAlignment="1">
      <alignment horizontal="center" vertical="top" textRotation="90" wrapText="1"/>
    </xf>
    <xf numFmtId="0" fontId="20" fillId="0" borderId="0" xfId="0" applyFont="1" applyBorder="1" applyAlignment="1">
      <alignment horizontal="right" vertical="center"/>
    </xf>
    <xf numFmtId="0" fontId="41" fillId="6" borderId="108" xfId="0" applyFont="1" applyFill="1" applyBorder="1" applyAlignment="1">
      <alignment horizontal="center" textRotation="90" wrapText="1"/>
    </xf>
    <xf numFmtId="0" fontId="41" fillId="6" borderId="109" xfId="0" applyFont="1" applyFill="1" applyBorder="1" applyAlignment="1">
      <alignment horizontal="center" textRotation="90" wrapText="1"/>
    </xf>
    <xf numFmtId="0" fontId="41" fillId="6" borderId="110" xfId="0" applyFont="1" applyFill="1" applyBorder="1" applyAlignment="1">
      <alignment horizontal="center" textRotation="90" wrapText="1"/>
    </xf>
    <xf numFmtId="0" fontId="2" fillId="6" borderId="94" xfId="0" applyFont="1" applyFill="1" applyBorder="1" applyAlignment="1">
      <alignment horizontal="center" vertical="center"/>
    </xf>
    <xf numFmtId="3" fontId="1" fillId="6" borderId="95" xfId="0" applyNumberFormat="1" applyFont="1" applyFill="1" applyBorder="1" applyAlignment="1">
      <alignment horizontal="center" vertical="center"/>
    </xf>
    <xf numFmtId="3" fontId="1" fillId="6" borderId="96" xfId="0" applyNumberFormat="1" applyFont="1" applyFill="1" applyBorder="1" applyAlignment="1">
      <alignment horizontal="center" vertical="center"/>
    </xf>
    <xf numFmtId="0" fontId="43" fillId="6" borderId="86" xfId="0" applyFont="1" applyFill="1" applyBorder="1" applyAlignment="1">
      <alignment horizontal="center" textRotation="90" wrapText="1"/>
    </xf>
    <xf numFmtId="0" fontId="15" fillId="6" borderId="0" xfId="0" applyFont="1" applyFill="1" applyBorder="1" applyAlignment="1">
      <alignment horizontal="left"/>
    </xf>
    <xf numFmtId="0" fontId="3" fillId="2" borderId="0" xfId="0" applyFont="1" applyFill="1" applyBorder="1" applyAlignment="1">
      <alignment horizontal="centerContinuous"/>
    </xf>
    <xf numFmtId="0" fontId="20" fillId="0" borderId="111" xfId="0" applyFont="1" applyBorder="1" applyAlignment="1">
      <alignment horizontal="center" vertical="center"/>
    </xf>
    <xf numFmtId="0" fontId="42" fillId="2" borderId="81" xfId="0" applyFont="1" applyFill="1" applyBorder="1" applyAlignment="1">
      <alignment horizontal="left" vertical="center" wrapText="1"/>
    </xf>
    <xf numFmtId="0" fontId="42" fillId="2" borderId="82" xfId="0" applyFont="1" applyFill="1" applyBorder="1" applyAlignment="1">
      <alignment horizontal="center" vertical="center" wrapText="1"/>
    </xf>
    <xf numFmtId="0" fontId="42" fillId="2" borderId="81" xfId="0" applyFont="1" applyFill="1" applyBorder="1" applyAlignment="1">
      <alignment horizontal="center" vertical="center" wrapText="1"/>
    </xf>
    <xf numFmtId="0" fontId="42" fillId="2" borderId="111" xfId="0" applyFont="1" applyFill="1" applyBorder="1" applyAlignment="1">
      <alignment horizontal="center" vertical="center"/>
    </xf>
    <xf numFmtId="0" fontId="42" fillId="0" borderId="111" xfId="0" applyFont="1" applyBorder="1" applyAlignment="1">
      <alignment horizontal="center" textRotation="90"/>
    </xf>
    <xf numFmtId="0" fontId="15" fillId="0" borderId="111" xfId="0" applyFont="1" applyBorder="1" applyAlignment="1">
      <alignment horizontal="left"/>
    </xf>
    <xf numFmtId="0" fontId="42" fillId="2" borderId="83" xfId="0" applyFont="1" applyFill="1" applyBorder="1" applyAlignment="1">
      <alignment horizontal="centerContinuous" vertical="center"/>
    </xf>
    <xf numFmtId="0" fontId="0" fillId="0" borderId="111" xfId="0" applyFont="1" applyBorder="1"/>
    <xf numFmtId="0" fontId="42" fillId="2" borderId="112" xfId="0" applyFont="1" applyFill="1" applyBorder="1" applyAlignment="1">
      <alignment horizontal="center" vertical="center" wrapText="1"/>
    </xf>
    <xf numFmtId="0" fontId="42" fillId="2" borderId="112" xfId="0" applyFont="1" applyFill="1" applyBorder="1" applyAlignment="1">
      <alignment horizontal="center" vertical="center"/>
    </xf>
    <xf numFmtId="0" fontId="42" fillId="2" borderId="109" xfId="0" applyFont="1" applyFill="1" applyBorder="1" applyAlignment="1">
      <alignment horizontal="center" vertical="center"/>
    </xf>
    <xf numFmtId="0" fontId="41" fillId="0" borderId="0" xfId="0" applyFont="1" applyBorder="1" applyAlignment="1">
      <alignment horizontal="center"/>
    </xf>
    <xf numFmtId="1" fontId="27" fillId="6" borderId="100" xfId="0" applyNumberFormat="1" applyFont="1" applyFill="1" applyBorder="1" applyAlignment="1">
      <alignment horizontal="center" vertical="center"/>
    </xf>
    <xf numFmtId="3" fontId="28" fillId="6" borderId="95" xfId="0" applyNumberFormat="1" applyFont="1" applyFill="1" applyBorder="1" applyAlignment="1" applyProtection="1">
      <alignment horizontal="center" vertical="top" wrapText="1"/>
    </xf>
    <xf numFmtId="0" fontId="0" fillId="0" borderId="0" xfId="0" applyAlignment="1"/>
    <xf numFmtId="0" fontId="0" fillId="0" borderId="0" xfId="0" applyAlignment="1">
      <alignment vertical="top" wrapText="1"/>
    </xf>
    <xf numFmtId="0" fontId="43" fillId="6" borderId="84" xfId="0" applyFont="1" applyFill="1" applyBorder="1" applyAlignment="1">
      <alignment horizontal="center" textRotation="90" wrapText="1"/>
    </xf>
    <xf numFmtId="0" fontId="43" fillId="6" borderId="85" xfId="0" applyFont="1" applyFill="1" applyBorder="1" applyAlignment="1">
      <alignment horizontal="center" textRotation="90" wrapText="1"/>
    </xf>
    <xf numFmtId="0" fontId="43" fillId="6" borderId="86" xfId="0" applyFont="1" applyFill="1" applyBorder="1" applyAlignment="1">
      <alignment horizontal="center" textRotation="90" wrapText="1"/>
    </xf>
    <xf numFmtId="0" fontId="0" fillId="0" borderId="0" xfId="0" applyFont="1" applyBorder="1" applyAlignment="1">
      <alignment horizontal="right" vertical="center"/>
    </xf>
    <xf numFmtId="0" fontId="41" fillId="6" borderId="67" xfId="0" applyFont="1" applyFill="1" applyBorder="1" applyAlignment="1">
      <alignment horizontal="left" vertical="center"/>
    </xf>
    <xf numFmtId="0" fontId="42" fillId="2" borderId="0" xfId="0" applyFont="1" applyFill="1" applyBorder="1" applyAlignment="1">
      <alignment horizontal="left" vertical="center"/>
    </xf>
    <xf numFmtId="3" fontId="20" fillId="0" borderId="0" xfId="0" applyNumberFormat="1" applyFont="1"/>
    <xf numFmtId="0" fontId="20" fillId="0" borderId="0" xfId="0" applyFont="1" applyAlignment="1">
      <alignment horizontal="right"/>
    </xf>
    <xf numFmtId="168" fontId="0" fillId="6" borderId="99" xfId="0" applyNumberFormat="1" applyFont="1" applyFill="1" applyBorder="1" applyAlignment="1">
      <alignment horizontal="center" vertical="center"/>
    </xf>
    <xf numFmtId="168" fontId="1" fillId="6" borderId="99" xfId="0" applyNumberFormat="1" applyFont="1" applyFill="1" applyBorder="1" applyAlignment="1">
      <alignment horizontal="center" vertical="center"/>
    </xf>
    <xf numFmtId="168" fontId="0" fillId="6" borderId="101" xfId="0" applyNumberFormat="1" applyFont="1" applyFill="1" applyBorder="1" applyAlignment="1">
      <alignment horizontal="center" vertical="center"/>
    </xf>
    <xf numFmtId="168" fontId="1" fillId="6" borderId="101" xfId="0" applyNumberFormat="1" applyFont="1" applyFill="1" applyBorder="1" applyAlignment="1">
      <alignment horizontal="center" vertical="center"/>
    </xf>
    <xf numFmtId="0" fontId="0" fillId="0" borderId="111" xfId="0" applyFont="1" applyBorder="1" applyAlignment="1">
      <alignment horizontal="center" vertical="center"/>
    </xf>
    <xf numFmtId="0" fontId="20" fillId="2" borderId="0" xfId="0" applyFont="1" applyFill="1"/>
    <xf numFmtId="0" fontId="21" fillId="2" borderId="0" xfId="0" applyFont="1" applyFill="1" applyAlignment="1">
      <alignment horizontal="centerContinuous"/>
    </xf>
    <xf numFmtId="168" fontId="27" fillId="6" borderId="95" xfId="0" applyNumberFormat="1" applyFont="1" applyFill="1" applyBorder="1" applyAlignment="1">
      <alignment horizontal="left" vertical="center"/>
    </xf>
    <xf numFmtId="0" fontId="1" fillId="0" borderId="0" xfId="0" applyFont="1" applyBorder="1" applyAlignment="1"/>
    <xf numFmtId="0" fontId="42" fillId="2" borderId="3" xfId="0" applyFont="1" applyFill="1" applyBorder="1" applyAlignment="1">
      <alignment horizontal="left" vertical="center"/>
    </xf>
    <xf numFmtId="0" fontId="20" fillId="2" borderId="0" xfId="0" applyFont="1" applyFill="1" applyAlignment="1">
      <alignment vertical="center"/>
    </xf>
    <xf numFmtId="0" fontId="42" fillId="2" borderId="0" xfId="0" applyFont="1" applyFill="1" applyAlignment="1">
      <alignment horizontal="right" vertical="center"/>
    </xf>
    <xf numFmtId="165" fontId="20" fillId="0" borderId="0" xfId="0" applyNumberFormat="1" applyFont="1" applyBorder="1"/>
    <xf numFmtId="3" fontId="28" fillId="6" borderId="100" xfId="0" applyNumberFormat="1" applyFont="1" applyFill="1" applyBorder="1" applyAlignment="1">
      <alignment horizontal="center" vertical="center"/>
    </xf>
    <xf numFmtId="3" fontId="28" fillId="6" borderId="101" xfId="0" applyNumberFormat="1" applyFont="1" applyFill="1" applyBorder="1" applyAlignment="1">
      <alignment horizontal="center" vertical="center"/>
    </xf>
    <xf numFmtId="3" fontId="14" fillId="6" borderId="113" xfId="0" applyNumberFormat="1" applyFont="1" applyFill="1" applyBorder="1" applyAlignment="1">
      <alignment horizontal="center"/>
    </xf>
    <xf numFmtId="3" fontId="0" fillId="6" borderId="113" xfId="0" applyNumberFormat="1" applyFont="1" applyFill="1" applyBorder="1" applyAlignment="1">
      <alignment horizontal="center"/>
    </xf>
    <xf numFmtId="3" fontId="0" fillId="6" borderId="97" xfId="0" applyNumberFormat="1" applyFont="1" applyFill="1" applyBorder="1" applyAlignment="1">
      <alignment horizontal="center"/>
    </xf>
    <xf numFmtId="3" fontId="15" fillId="0" borderId="0" xfId="0" applyNumberFormat="1" applyFont="1" applyBorder="1" applyAlignment="1">
      <alignment horizontal="left" vertical="center"/>
    </xf>
    <xf numFmtId="0" fontId="42" fillId="2" borderId="109" xfId="0" applyFont="1" applyFill="1" applyBorder="1" applyAlignment="1">
      <alignment horizontal="right" vertical="center"/>
    </xf>
    <xf numFmtId="0" fontId="0" fillId="0" borderId="0" xfId="0" applyFill="1" applyAlignment="1">
      <alignment horizontal="left" vertical="center"/>
    </xf>
    <xf numFmtId="0" fontId="41" fillId="0" borderId="0" xfId="0" applyFont="1" applyFill="1" applyBorder="1" applyAlignment="1">
      <alignment horizontal="center"/>
    </xf>
    <xf numFmtId="0" fontId="42" fillId="2" borderId="114" xfId="0" applyFont="1" applyFill="1" applyBorder="1" applyAlignment="1" applyProtection="1">
      <alignment vertical="center"/>
    </xf>
    <xf numFmtId="0" fontId="42" fillId="2" borderId="112" xfId="0" applyFont="1" applyFill="1" applyBorder="1" applyAlignment="1" applyProtection="1">
      <alignment horizontal="center" vertical="center"/>
    </xf>
    <xf numFmtId="0" fontId="42" fillId="2" borderId="93" xfId="0" applyFont="1" applyFill="1" applyBorder="1" applyAlignment="1" applyProtection="1">
      <alignment horizontal="center" vertical="center" wrapText="1"/>
    </xf>
    <xf numFmtId="49" fontId="0" fillId="0" borderId="0" xfId="0" applyNumberFormat="1" applyBorder="1" applyAlignment="1">
      <alignment vertical="top" wrapText="1"/>
    </xf>
    <xf numFmtId="49" fontId="42" fillId="2" borderId="7" xfId="0" applyNumberFormat="1" applyFont="1" applyFill="1" applyBorder="1" applyAlignment="1">
      <alignment vertical="top" wrapText="1"/>
    </xf>
    <xf numFmtId="49" fontId="42" fillId="2" borderId="0" xfId="0" applyNumberFormat="1" applyFont="1" applyFill="1" applyBorder="1" applyAlignment="1">
      <alignment vertical="top" wrapText="1"/>
    </xf>
    <xf numFmtId="49" fontId="41" fillId="6" borderId="67" xfId="0" applyNumberFormat="1" applyFont="1" applyFill="1" applyBorder="1" applyAlignment="1">
      <alignment vertical="top" wrapText="1"/>
    </xf>
    <xf numFmtId="49" fontId="41" fillId="0" borderId="0" xfId="0" applyNumberFormat="1" applyFont="1" applyAlignment="1">
      <alignment vertical="center"/>
    </xf>
    <xf numFmtId="49" fontId="41" fillId="0" borderId="0" xfId="0" applyNumberFormat="1" applyFont="1" applyAlignment="1">
      <alignment vertical="center" wrapText="1"/>
    </xf>
    <xf numFmtId="49" fontId="0" fillId="0" borderId="0" xfId="0" applyNumberFormat="1" applyFont="1" applyAlignment="1">
      <alignment vertical="center" wrapText="1"/>
    </xf>
    <xf numFmtId="49" fontId="42" fillId="2" borderId="115" xfId="0" applyNumberFormat="1" applyFont="1" applyFill="1" applyBorder="1" applyAlignment="1">
      <alignment vertical="center" wrapText="1"/>
    </xf>
    <xf numFmtId="49" fontId="0" fillId="0" borderId="0" xfId="0" applyNumberFormat="1" applyFont="1" applyBorder="1" applyAlignment="1">
      <alignment vertical="center" wrapText="1"/>
    </xf>
    <xf numFmtId="49" fontId="42" fillId="2" borderId="116" xfId="0" applyNumberFormat="1" applyFont="1" applyFill="1" applyBorder="1" applyAlignment="1">
      <alignment vertical="center" wrapText="1"/>
    </xf>
    <xf numFmtId="0" fontId="20" fillId="2" borderId="107" xfId="0" applyFont="1" applyFill="1" applyBorder="1" applyAlignment="1">
      <alignment vertical="center"/>
    </xf>
    <xf numFmtId="0" fontId="42" fillId="2" borderId="105"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110" xfId="0" applyFont="1" applyFill="1" applyBorder="1" applyAlignment="1">
      <alignment horizontal="center" vertical="center"/>
    </xf>
    <xf numFmtId="0" fontId="14" fillId="0" borderId="84" xfId="0" applyFont="1" applyFill="1" applyBorder="1" applyAlignment="1">
      <alignment horizontal="center"/>
    </xf>
    <xf numFmtId="0" fontId="42" fillId="2" borderId="0" xfId="0" applyFont="1" applyFill="1" applyAlignment="1">
      <alignment horizontal="left" vertical="center"/>
    </xf>
    <xf numFmtId="0" fontId="14" fillId="0" borderId="0" xfId="0" applyFont="1" applyFill="1" applyBorder="1" applyAlignment="1">
      <alignment horizontal="center" vertical="center"/>
    </xf>
    <xf numFmtId="0" fontId="14" fillId="0" borderId="0" xfId="0" applyFont="1" applyFill="1" applyAlignment="1" applyProtection="1">
      <alignment vertical="top"/>
    </xf>
    <xf numFmtId="0" fontId="41" fillId="6" borderId="67" xfId="0" quotePrefix="1" applyNumberFormat="1" applyFont="1" applyFill="1" applyBorder="1" applyAlignment="1">
      <alignment vertical="top" wrapText="1"/>
    </xf>
    <xf numFmtId="49" fontId="43" fillId="6" borderId="67" xfId="0" applyNumberFormat="1" applyFont="1" applyFill="1" applyBorder="1" applyAlignment="1">
      <alignment vertical="top" wrapText="1"/>
    </xf>
    <xf numFmtId="49" fontId="41" fillId="6" borderId="67" xfId="0" quotePrefix="1" applyNumberFormat="1" applyFont="1" applyFill="1" applyBorder="1" applyAlignment="1">
      <alignment vertical="top" wrapText="1"/>
    </xf>
    <xf numFmtId="0" fontId="0" fillId="0" borderId="0" xfId="0" applyFill="1" applyProtection="1"/>
    <xf numFmtId="0" fontId="20" fillId="0" borderId="0" xfId="0" applyFont="1" applyFill="1" applyProtection="1"/>
    <xf numFmtId="0" fontId="0" fillId="0" borderId="0" xfId="0" applyFont="1" applyFill="1" applyProtection="1"/>
    <xf numFmtId="0" fontId="14" fillId="0" borderId="76" xfId="0" applyFont="1" applyFill="1" applyBorder="1" applyAlignment="1">
      <alignment vertical="top" wrapText="1"/>
    </xf>
    <xf numFmtId="0" fontId="14" fillId="0" borderId="76" xfId="0" applyFont="1" applyBorder="1" applyAlignment="1">
      <alignment horizontal="center" vertical="top" wrapText="1"/>
    </xf>
    <xf numFmtId="0" fontId="0" fillId="0" borderId="76" xfId="0" applyFont="1" applyBorder="1" applyAlignment="1">
      <alignment vertical="top" wrapText="1"/>
    </xf>
    <xf numFmtId="0" fontId="14" fillId="0" borderId="76" xfId="0" applyFont="1" applyBorder="1" applyAlignment="1">
      <alignment vertical="top" wrapText="1"/>
    </xf>
    <xf numFmtId="0" fontId="0" fillId="0" borderId="76" xfId="0" applyFont="1" applyBorder="1" applyAlignment="1">
      <alignment horizontal="center" vertical="top" wrapText="1"/>
    </xf>
    <xf numFmtId="0" fontId="0" fillId="0" borderId="76" xfId="0" applyFont="1" applyBorder="1" applyAlignment="1">
      <alignment horizontal="center" vertical="center" wrapText="1"/>
    </xf>
    <xf numFmtId="0" fontId="0" fillId="0" borderId="76" xfId="0" applyFont="1" applyBorder="1" applyAlignment="1">
      <alignment horizontal="left" vertical="top" wrapText="1"/>
    </xf>
    <xf numFmtId="0" fontId="0" fillId="0" borderId="76" xfId="0" applyFont="1" applyBorder="1" applyAlignment="1">
      <alignment wrapText="1"/>
    </xf>
    <xf numFmtId="0" fontId="42" fillId="2" borderId="117" xfId="0" applyFont="1" applyFill="1" applyBorder="1" applyAlignment="1">
      <alignment horizontal="center" vertical="top" wrapText="1"/>
    </xf>
    <xf numFmtId="0" fontId="42" fillId="2" borderId="95" xfId="0" applyFont="1" applyFill="1" applyBorder="1" applyAlignment="1">
      <alignment vertical="top" wrapText="1"/>
    </xf>
    <xf numFmtId="0" fontId="42" fillId="2" borderId="118" xfId="0" applyFont="1" applyFill="1" applyBorder="1" applyAlignment="1">
      <alignment vertical="top" wrapText="1"/>
    </xf>
    <xf numFmtId="0" fontId="0" fillId="0" borderId="76" xfId="0" applyFont="1" applyFill="1" applyBorder="1" applyAlignment="1">
      <alignment vertical="top" wrapText="1"/>
    </xf>
    <xf numFmtId="0" fontId="11" fillId="0" borderId="76" xfId="0" applyFont="1" applyFill="1" applyBorder="1" applyAlignment="1">
      <alignment horizontal="left" wrapText="1"/>
    </xf>
    <xf numFmtId="0" fontId="42" fillId="2" borderId="119" xfId="0" applyFont="1" applyFill="1" applyBorder="1" applyAlignment="1">
      <alignment horizontal="left" vertical="center" wrapText="1"/>
    </xf>
    <xf numFmtId="0" fontId="42" fillId="2" borderId="87" xfId="0" applyFont="1" applyFill="1" applyBorder="1" applyAlignment="1">
      <alignment horizontal="center" vertical="center" wrapText="1"/>
    </xf>
    <xf numFmtId="0" fontId="42" fillId="2" borderId="120" xfId="0" applyFont="1" applyFill="1" applyBorder="1" applyAlignment="1">
      <alignment horizontal="center" vertical="center" wrapText="1"/>
    </xf>
    <xf numFmtId="0" fontId="42" fillId="2" borderId="119" xfId="0" applyFont="1" applyFill="1" applyBorder="1" applyAlignment="1">
      <alignment horizontal="center" vertical="center"/>
    </xf>
    <xf numFmtId="0" fontId="42" fillId="2" borderId="88" xfId="0" applyFont="1" applyFill="1" applyBorder="1" applyAlignment="1">
      <alignment horizontal="left" vertical="center"/>
    </xf>
    <xf numFmtId="166" fontId="0" fillId="0" borderId="76" xfId="0" applyNumberFormat="1" applyFont="1" applyBorder="1" applyAlignment="1">
      <alignment horizontal="center" vertical="top" wrapText="1"/>
    </xf>
    <xf numFmtId="166" fontId="14" fillId="0" borderId="76" xfId="0" applyNumberFormat="1" applyFont="1" applyBorder="1" applyAlignment="1">
      <alignment horizontal="center" vertical="top" wrapText="1"/>
    </xf>
    <xf numFmtId="0" fontId="14" fillId="0" borderId="76" xfId="0" applyFont="1" applyBorder="1" applyAlignment="1">
      <alignment horizontal="left" vertical="top" wrapText="1"/>
    </xf>
    <xf numFmtId="0" fontId="0" fillId="0" borderId="76" xfId="0" applyFont="1" applyBorder="1" applyAlignment="1">
      <alignment horizontal="center" vertical="center"/>
    </xf>
    <xf numFmtId="14" fontId="41" fillId="6" borderId="67" xfId="0" applyNumberFormat="1" applyFont="1" applyFill="1" applyBorder="1" applyAlignment="1">
      <alignment horizontal="left" vertical="top" wrapText="1"/>
    </xf>
    <xf numFmtId="49" fontId="42" fillId="2" borderId="98" xfId="0" applyNumberFormat="1" applyFont="1" applyFill="1" applyBorder="1" applyAlignment="1">
      <alignment vertical="center" wrapText="1"/>
    </xf>
    <xf numFmtId="49" fontId="42" fillId="2" borderId="121" xfId="0" applyNumberFormat="1" applyFont="1" applyFill="1" applyBorder="1" applyAlignment="1">
      <alignment vertical="center" wrapText="1"/>
    </xf>
    <xf numFmtId="49" fontId="42" fillId="2" borderId="122" xfId="0" applyNumberFormat="1" applyFont="1" applyFill="1" applyBorder="1" applyAlignment="1">
      <alignment vertical="center" wrapText="1"/>
    </xf>
    <xf numFmtId="0" fontId="45" fillId="6" borderId="7" xfId="0" applyNumberFormat="1" applyFont="1" applyFill="1" applyBorder="1" applyAlignment="1">
      <alignment vertical="center" wrapText="1"/>
    </xf>
    <xf numFmtId="14" fontId="45" fillId="6" borderId="7" xfId="0" applyNumberFormat="1" applyFont="1" applyFill="1" applyBorder="1" applyAlignment="1">
      <alignment horizontal="left" vertical="center" wrapText="1"/>
    </xf>
    <xf numFmtId="49" fontId="45" fillId="6" borderId="7" xfId="0" quotePrefix="1" applyNumberFormat="1" applyFont="1" applyFill="1" applyBorder="1" applyAlignment="1">
      <alignment vertical="top" wrapText="1"/>
    </xf>
    <xf numFmtId="49" fontId="45" fillId="6" borderId="7" xfId="0" applyNumberFormat="1" applyFont="1" applyFill="1" applyBorder="1" applyAlignment="1">
      <alignment horizontal="left" vertical="top" wrapText="1"/>
    </xf>
    <xf numFmtId="168" fontId="17" fillId="0" borderId="0" xfId="0" applyNumberFormat="1" applyFont="1" applyFill="1" applyBorder="1" applyAlignment="1" applyProtection="1">
      <alignment horizontal="center" vertical="top" wrapText="1"/>
    </xf>
    <xf numFmtId="3" fontId="13" fillId="0" borderId="75" xfId="0" applyNumberFormat="1" applyFont="1" applyFill="1" applyBorder="1" applyAlignment="1" applyProtection="1">
      <alignment horizontal="center" vertical="center" wrapText="1"/>
    </xf>
    <xf numFmtId="3" fontId="13" fillId="0" borderId="75" xfId="0" applyNumberFormat="1" applyFont="1" applyFill="1" applyBorder="1" applyAlignment="1" applyProtection="1">
      <alignment horizontal="center" vertical="center"/>
    </xf>
    <xf numFmtId="0" fontId="14" fillId="0" borderId="96" xfId="0" applyFont="1" applyFill="1" applyBorder="1" applyAlignment="1" applyProtection="1">
      <alignment vertical="top" wrapText="1"/>
      <protection locked="0"/>
    </xf>
    <xf numFmtId="3" fontId="14" fillId="0" borderId="95" xfId="0" applyNumberFormat="1" applyFont="1" applyFill="1" applyBorder="1" applyAlignment="1" applyProtection="1">
      <alignment horizontal="center"/>
      <protection locked="0"/>
    </xf>
    <xf numFmtId="0" fontId="43" fillId="0" borderId="7" xfId="0" applyFont="1" applyBorder="1" applyAlignment="1" applyProtection="1">
      <alignment horizontal="center" vertical="center"/>
      <protection locked="0"/>
    </xf>
    <xf numFmtId="0" fontId="14" fillId="0" borderId="94" xfId="0" applyFont="1" applyFill="1" applyBorder="1" applyAlignment="1" applyProtection="1">
      <alignment vertical="center"/>
      <protection locked="0"/>
    </xf>
    <xf numFmtId="0" fontId="14" fillId="0" borderId="95" xfId="0" applyFont="1" applyFill="1" applyBorder="1" applyAlignment="1" applyProtection="1">
      <alignment horizontal="center" vertical="center"/>
      <protection locked="0"/>
    </xf>
    <xf numFmtId="0" fontId="14" fillId="0" borderId="95" xfId="0" applyFont="1" applyFill="1" applyBorder="1" applyAlignment="1" applyProtection="1">
      <alignment horizontal="center" vertical="center" wrapText="1"/>
      <protection locked="0"/>
    </xf>
    <xf numFmtId="0" fontId="14" fillId="0" borderId="94" xfId="0" applyFont="1" applyFill="1" applyBorder="1" applyAlignment="1" applyProtection="1">
      <alignment vertical="center" wrapText="1"/>
      <protection locked="0"/>
    </xf>
    <xf numFmtId="0" fontId="14" fillId="8" borderId="101" xfId="0" applyFont="1" applyFill="1" applyBorder="1" applyAlignment="1" applyProtection="1">
      <alignment horizontal="center" vertical="center"/>
      <protection locked="0"/>
    </xf>
    <xf numFmtId="0" fontId="14" fillId="0" borderId="76" xfId="0" applyFont="1" applyFill="1" applyBorder="1" applyAlignment="1" applyProtection="1">
      <alignment horizontal="center" vertical="top"/>
      <protection locked="0"/>
    </xf>
    <xf numFmtId="0" fontId="14" fillId="0" borderId="76" xfId="0" applyFont="1" applyFill="1" applyBorder="1" applyAlignment="1" applyProtection="1">
      <alignment vertical="top" wrapText="1"/>
      <protection locked="0"/>
    </xf>
    <xf numFmtId="0" fontId="14" fillId="0" borderId="76" xfId="0" applyFont="1" applyFill="1" applyBorder="1" applyAlignment="1" applyProtection="1">
      <alignment vertical="top"/>
      <protection locked="0"/>
    </xf>
    <xf numFmtId="1" fontId="14" fillId="0" borderId="80" xfId="0" applyNumberFormat="1" applyFont="1" applyFill="1" applyBorder="1" applyAlignment="1" applyProtection="1">
      <alignment horizontal="center" vertical="top"/>
      <protection locked="0"/>
    </xf>
    <xf numFmtId="1" fontId="14" fillId="0" borderId="76" xfId="0" applyNumberFormat="1" applyFont="1" applyFill="1" applyBorder="1" applyAlignment="1" applyProtection="1">
      <alignment horizontal="center" vertical="top"/>
      <protection locked="0"/>
    </xf>
    <xf numFmtId="1" fontId="14" fillId="0" borderId="67" xfId="0" applyNumberFormat="1" applyFont="1" applyBorder="1" applyAlignment="1" applyProtection="1">
      <alignment horizontal="center"/>
      <protection locked="0"/>
    </xf>
    <xf numFmtId="37" fontId="14" fillId="10" borderId="95" xfId="0" applyNumberFormat="1" applyFont="1" applyFill="1" applyBorder="1" applyAlignment="1" applyProtection="1">
      <alignment horizontal="center" vertical="top" wrapText="1"/>
      <protection locked="0"/>
    </xf>
    <xf numFmtId="168" fontId="14" fillId="10" borderId="95" xfId="0" applyNumberFormat="1" applyFont="1" applyFill="1" applyBorder="1" applyAlignment="1" applyProtection="1">
      <alignment horizontal="center" vertical="top" wrapText="1"/>
      <protection locked="0"/>
    </xf>
    <xf numFmtId="0" fontId="13" fillId="0" borderId="95" xfId="0" applyFont="1" applyFill="1" applyBorder="1" applyAlignment="1" applyProtection="1">
      <alignment horizontal="center" vertical="center"/>
      <protection locked="0"/>
    </xf>
    <xf numFmtId="165" fontId="14" fillId="0" borderId="95" xfId="0" applyNumberFormat="1" applyFont="1" applyFill="1" applyBorder="1" applyAlignment="1" applyProtection="1">
      <alignment horizontal="center" vertical="center" wrapText="1"/>
      <protection locked="0"/>
    </xf>
    <xf numFmtId="165" fontId="14" fillId="0" borderId="95" xfId="0" applyNumberFormat="1" applyFont="1" applyFill="1" applyBorder="1" applyAlignment="1" applyProtection="1">
      <alignment horizontal="center" vertical="center"/>
      <protection locked="0"/>
    </xf>
    <xf numFmtId="168" fontId="14" fillId="8" borderId="95" xfId="0" applyNumberFormat="1" applyFont="1" applyFill="1" applyBorder="1" applyAlignment="1" applyProtection="1">
      <alignment horizontal="left" vertical="center"/>
      <protection locked="0"/>
    </xf>
    <xf numFmtId="0" fontId="0" fillId="0" borderId="101" xfId="0"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9" fontId="0" fillId="0" borderId="67" xfId="0" applyNumberFormat="1" applyFont="1" applyBorder="1" applyAlignment="1" applyProtection="1">
      <alignment horizontal="center" vertical="center"/>
      <protection locked="0"/>
    </xf>
    <xf numFmtId="1" fontId="0" fillId="0" borderId="67" xfId="0" applyNumberFormat="1" applyFont="1" applyBorder="1" applyAlignment="1" applyProtection="1">
      <alignment horizontal="center" vertical="center"/>
      <protection locked="0"/>
    </xf>
    <xf numFmtId="165" fontId="14" fillId="11" borderId="95" xfId="0" applyNumberFormat="1" applyFont="1" applyFill="1" applyBorder="1" applyAlignment="1" applyProtection="1">
      <alignment horizontal="center" vertical="center" wrapText="1"/>
      <protection locked="0"/>
    </xf>
    <xf numFmtId="9" fontId="52" fillId="0" borderId="95" xfId="0" applyNumberFormat="1" applyFont="1" applyFill="1" applyBorder="1" applyAlignment="1" applyProtection="1">
      <alignment horizontal="center" vertical="center"/>
      <protection locked="0"/>
    </xf>
    <xf numFmtId="9" fontId="14" fillId="0" borderId="95" xfId="0" applyNumberFormat="1" applyFont="1" applyFill="1" applyBorder="1" applyAlignment="1" applyProtection="1">
      <alignment horizontal="center" vertical="center" wrapText="1"/>
      <protection locked="0"/>
    </xf>
    <xf numFmtId="9" fontId="52" fillId="0" borderId="0" xfId="0" applyNumberFormat="1" applyFont="1" applyProtection="1">
      <protection locked="0"/>
    </xf>
    <xf numFmtId="9" fontId="14" fillId="0" borderId="95" xfId="0" applyNumberFormat="1" applyFont="1" applyFill="1" applyBorder="1" applyAlignment="1" applyProtection="1">
      <alignment horizontal="center" vertical="center"/>
      <protection locked="0"/>
    </xf>
    <xf numFmtId="0" fontId="0" fillId="0" borderId="0" xfId="0" applyProtection="1">
      <protection locked="0"/>
    </xf>
    <xf numFmtId="0" fontId="24" fillId="2" borderId="0" xfId="0" applyFont="1" applyFill="1" applyProtection="1">
      <protection locked="0"/>
    </xf>
    <xf numFmtId="0" fontId="25" fillId="2" borderId="0" xfId="0" applyFont="1" applyFill="1" applyProtection="1">
      <protection locked="0"/>
    </xf>
    <xf numFmtId="0" fontId="20" fillId="0" borderId="0" xfId="0" applyFont="1" applyProtection="1">
      <protection locked="0"/>
    </xf>
    <xf numFmtId="0" fontId="20" fillId="0" borderId="0" xfId="0" applyFont="1" applyFill="1" applyAlignment="1" applyProtection="1">
      <alignment horizontal="left" vertical="top"/>
      <protection locked="0"/>
    </xf>
    <xf numFmtId="0" fontId="0" fillId="0" borderId="0" xfId="0" applyFont="1" applyProtection="1">
      <protection locked="0"/>
    </xf>
    <xf numFmtId="0" fontId="42" fillId="2" borderId="69" xfId="0" applyFont="1" applyFill="1" applyBorder="1" applyAlignment="1" applyProtection="1">
      <alignment horizontal="left" vertical="center" wrapText="1"/>
      <protection locked="0"/>
    </xf>
    <xf numFmtId="0" fontId="41" fillId="0" borderId="0" xfId="0" applyFont="1" applyProtection="1">
      <protection locked="0"/>
    </xf>
    <xf numFmtId="0" fontId="42" fillId="2" borderId="69" xfId="0" applyFont="1" applyFill="1" applyBorder="1" applyAlignment="1" applyProtection="1">
      <alignment horizontal="left" vertical="top" wrapText="1"/>
      <protection locked="0"/>
    </xf>
    <xf numFmtId="0" fontId="41" fillId="10" borderId="70" xfId="0" applyFont="1" applyFill="1" applyBorder="1" applyAlignment="1" applyProtection="1">
      <alignment horizontal="left" vertical="top"/>
      <protection locked="0"/>
    </xf>
    <xf numFmtId="0" fontId="0" fillId="0" borderId="0" xfId="0" applyBorder="1" applyAlignment="1" applyProtection="1">
      <alignment horizontal="center" vertical="center"/>
      <protection locked="0"/>
    </xf>
    <xf numFmtId="0" fontId="0" fillId="0" borderId="0" xfId="0" applyAlignment="1" applyProtection="1">
      <alignment vertical="center"/>
      <protection locked="0"/>
    </xf>
    <xf numFmtId="0" fontId="14" fillId="10" borderId="70" xfId="0" applyFont="1" applyFill="1" applyBorder="1" applyAlignment="1" applyProtection="1">
      <alignment horizontal="center" vertical="center"/>
      <protection locked="0"/>
    </xf>
    <xf numFmtId="0" fontId="0" fillId="0" borderId="0" xfId="0" applyBorder="1" applyProtection="1">
      <protection locked="0"/>
    </xf>
    <xf numFmtId="0" fontId="42" fillId="2" borderId="74" xfId="0" applyFont="1" applyFill="1" applyBorder="1" applyAlignment="1" applyProtection="1">
      <alignment horizontal="centerContinuous" vertical="center"/>
      <protection locked="0"/>
    </xf>
    <xf numFmtId="0" fontId="3" fillId="2" borderId="74" xfId="0" applyFont="1" applyFill="1" applyBorder="1" applyAlignment="1" applyProtection="1">
      <alignment horizontal="centerContinuous" vertical="center"/>
      <protection locked="0"/>
    </xf>
    <xf numFmtId="0" fontId="42" fillId="2" borderId="71" xfId="0" applyFont="1" applyFill="1" applyBorder="1" applyAlignment="1" applyProtection="1">
      <alignment horizontal="center" vertical="center"/>
      <protection locked="0"/>
    </xf>
    <xf numFmtId="0" fontId="42" fillId="2" borderId="72" xfId="0" applyFont="1" applyFill="1" applyBorder="1" applyAlignment="1" applyProtection="1">
      <alignment horizontal="center" vertical="center"/>
      <protection locked="0"/>
    </xf>
    <xf numFmtId="0" fontId="42" fillId="2" borderId="72" xfId="0"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14" fillId="0" borderId="0" xfId="0" applyFont="1" applyFill="1" applyBorder="1" applyAlignment="1" applyProtection="1">
      <alignment vertical="top" wrapText="1"/>
      <protection locked="0"/>
    </xf>
    <xf numFmtId="0" fontId="11" fillId="0" borderId="0" xfId="0" applyFont="1" applyFill="1" applyBorder="1" applyAlignment="1" applyProtection="1">
      <alignment vertical="top" wrapText="1"/>
      <protection locked="0"/>
    </xf>
    <xf numFmtId="4" fontId="0" fillId="0" borderId="0" xfId="0" applyNumberFormat="1" applyFont="1" applyFill="1" applyBorder="1" applyAlignment="1" applyProtection="1">
      <alignment horizontal="center" vertical="top" wrapText="1"/>
      <protection locked="0"/>
    </xf>
    <xf numFmtId="0" fontId="0" fillId="0" borderId="0" xfId="0" applyFont="1" applyFill="1" applyBorder="1" applyAlignment="1" applyProtection="1">
      <alignment horizontal="center" vertical="top" wrapText="1"/>
      <protection locked="0"/>
    </xf>
    <xf numFmtId="1" fontId="11" fillId="0" borderId="0" xfId="0" applyNumberFormat="1" applyFont="1" applyFill="1" applyBorder="1" applyAlignment="1" applyProtection="1">
      <alignment horizontal="center" vertical="top" wrapText="1"/>
      <protection locked="0"/>
    </xf>
    <xf numFmtId="0" fontId="0" fillId="0" borderId="0" xfId="0" applyFont="1" applyFill="1" applyBorder="1" applyAlignment="1" applyProtection="1">
      <alignment vertical="top" wrapText="1"/>
      <protection locked="0"/>
    </xf>
    <xf numFmtId="1" fontId="0" fillId="0" borderId="0" xfId="0" applyNumberFormat="1" applyFont="1" applyFill="1" applyBorder="1" applyAlignment="1" applyProtection="1">
      <alignment vertical="top" wrapText="1"/>
      <protection locked="0"/>
    </xf>
    <xf numFmtId="49" fontId="14" fillId="0" borderId="0" xfId="0" applyNumberFormat="1" applyFont="1" applyFill="1" applyBorder="1" applyAlignment="1" applyProtection="1">
      <alignment vertical="top" wrapText="1"/>
      <protection locked="0"/>
    </xf>
    <xf numFmtId="0" fontId="28" fillId="10" borderId="68" xfId="0" applyFont="1" applyFill="1" applyBorder="1" applyAlignment="1" applyProtection="1">
      <alignment horizontal="center" vertical="top" wrapText="1"/>
      <protection locked="0"/>
    </xf>
    <xf numFmtId="0" fontId="28" fillId="6" borderId="68" xfId="0" applyFont="1" applyFill="1" applyBorder="1" applyAlignment="1" applyProtection="1">
      <alignment vertical="top" wrapText="1"/>
      <protection locked="0"/>
    </xf>
    <xf numFmtId="0" fontId="14" fillId="6" borderId="68" xfId="0" applyFont="1" applyFill="1" applyBorder="1" applyAlignment="1" applyProtection="1">
      <alignment vertical="top" wrapText="1"/>
      <protection locked="0"/>
    </xf>
    <xf numFmtId="0" fontId="0" fillId="6" borderId="68" xfId="0" applyFont="1" applyFill="1" applyBorder="1" applyAlignment="1" applyProtection="1">
      <alignment horizontal="center" vertical="top" wrapText="1"/>
      <protection locked="0"/>
    </xf>
    <xf numFmtId="0" fontId="0" fillId="6" borderId="68" xfId="0" applyFont="1" applyFill="1" applyBorder="1" applyAlignment="1" applyProtection="1">
      <alignment vertical="top" wrapText="1"/>
      <protection locked="0"/>
    </xf>
    <xf numFmtId="4" fontId="0"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top" wrapText="1"/>
      <protection locked="0"/>
    </xf>
    <xf numFmtId="4" fontId="14" fillId="10" borderId="0" xfId="0" applyNumberFormat="1" applyFont="1" applyFill="1" applyBorder="1" applyAlignment="1" applyProtection="1">
      <alignment horizontal="center" vertical="top" wrapText="1"/>
      <protection locked="0"/>
    </xf>
    <xf numFmtId="1" fontId="0" fillId="0" borderId="0" xfId="0" applyNumberFormat="1" applyFont="1" applyFill="1" applyBorder="1" applyAlignment="1" applyProtection="1">
      <alignment horizontal="center" vertical="top" wrapText="1"/>
      <protection locked="0"/>
    </xf>
    <xf numFmtId="49" fontId="0" fillId="0" borderId="0" xfId="0" applyNumberFormat="1" applyFont="1" applyFill="1" applyBorder="1" applyAlignment="1" applyProtection="1">
      <alignment vertical="top" wrapText="1"/>
      <protection locked="0"/>
    </xf>
    <xf numFmtId="0" fontId="1" fillId="0" borderId="0" xfId="0" applyFont="1" applyBorder="1" applyProtection="1">
      <protection locked="0"/>
    </xf>
    <xf numFmtId="0" fontId="14" fillId="0" borderId="0" xfId="0" applyFont="1" applyBorder="1" applyProtection="1">
      <protection locked="0"/>
    </xf>
    <xf numFmtId="0" fontId="28" fillId="10" borderId="68" xfId="0" applyFont="1" applyFill="1" applyBorder="1" applyAlignment="1" applyProtection="1">
      <alignment horizontal="center" vertical="center" wrapText="1"/>
      <protection locked="0"/>
    </xf>
    <xf numFmtId="0" fontId="1" fillId="6" borderId="68" xfId="0" applyFont="1" applyFill="1" applyBorder="1" applyAlignment="1" applyProtection="1">
      <alignment vertical="top" wrapText="1"/>
      <protection locked="0"/>
    </xf>
    <xf numFmtId="0" fontId="0" fillId="0" borderId="0" xfId="0" applyFill="1" applyBorder="1" applyAlignment="1" applyProtection="1">
      <alignment horizontal="center" vertical="top" wrapText="1"/>
      <protection locked="0"/>
    </xf>
    <xf numFmtId="4" fontId="33" fillId="0" borderId="0" xfId="0" applyNumberFormat="1" applyFont="1" applyFill="1" applyBorder="1" applyAlignment="1" applyProtection="1">
      <alignment vertical="top" wrapText="1"/>
      <protection locked="0"/>
    </xf>
    <xf numFmtId="0" fontId="44" fillId="2" borderId="69" xfId="0" applyFont="1" applyFill="1" applyBorder="1" applyAlignment="1" applyProtection="1">
      <alignment horizontal="left" vertical="top" wrapText="1"/>
      <protection locked="0"/>
    </xf>
    <xf numFmtId="0" fontId="41" fillId="10" borderId="70" xfId="0" applyFont="1" applyFill="1" applyBorder="1" applyAlignment="1" applyProtection="1">
      <alignment vertical="top" wrapText="1"/>
      <protection locked="0"/>
    </xf>
    <xf numFmtId="0" fontId="9" fillId="0" borderId="0" xfId="0" applyFont="1" applyBorder="1" applyAlignment="1" applyProtection="1">
      <alignment horizontal="center" vertical="top" wrapText="1"/>
      <protection locked="0"/>
    </xf>
    <xf numFmtId="0" fontId="9" fillId="0" borderId="0" xfId="0" applyFont="1" applyFill="1" applyBorder="1" applyAlignment="1" applyProtection="1">
      <alignment vertical="top" wrapText="1"/>
      <protection locked="0"/>
    </xf>
    <xf numFmtId="4" fontId="13" fillId="0" borderId="0" xfId="0" applyNumberFormat="1" applyFont="1" applyFill="1" applyBorder="1" applyAlignment="1" applyProtection="1">
      <alignment horizontal="center" vertical="top" wrapText="1"/>
      <protection locked="0"/>
    </xf>
    <xf numFmtId="0" fontId="17"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center" vertical="top" wrapText="1"/>
      <protection locked="0"/>
    </xf>
    <xf numFmtId="164" fontId="14" fillId="0" borderId="0" xfId="0" applyNumberFormat="1" applyFont="1" applyFill="1" applyBorder="1" applyAlignment="1" applyProtection="1">
      <alignment horizontal="center" vertical="top" wrapText="1"/>
      <protection locked="0"/>
    </xf>
    <xf numFmtId="49" fontId="14" fillId="0" borderId="0" xfId="0" applyNumberFormat="1" applyFont="1" applyBorder="1" applyAlignment="1" applyProtection="1">
      <alignment vertical="top" wrapText="1"/>
      <protection locked="0"/>
    </xf>
    <xf numFmtId="1" fontId="0" fillId="0" borderId="0" xfId="0" applyNumberFormat="1" applyFont="1" applyBorder="1" applyAlignment="1" applyProtection="1">
      <alignment vertical="top" wrapText="1"/>
      <protection locked="0"/>
    </xf>
    <xf numFmtId="0" fontId="0"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1" fontId="14" fillId="0" borderId="0" xfId="0" applyNumberFormat="1" applyFont="1" applyBorder="1" applyAlignment="1" applyProtection="1">
      <alignment vertical="top" wrapText="1"/>
      <protection locked="0"/>
    </xf>
    <xf numFmtId="0" fontId="14" fillId="0" borderId="0" xfId="0" applyFont="1" applyBorder="1" applyAlignment="1" applyProtection="1">
      <alignment vertical="top" wrapText="1"/>
      <protection locked="0"/>
    </xf>
    <xf numFmtId="0" fontId="28" fillId="0" borderId="0" xfId="0" applyFont="1" applyBorder="1" applyAlignment="1" applyProtection="1">
      <alignment vertical="top" wrapText="1"/>
      <protection locked="0"/>
    </xf>
    <xf numFmtId="0" fontId="14" fillId="0" borderId="0" xfId="0" applyFont="1" applyBorder="1" applyAlignment="1" applyProtection="1">
      <alignment horizontal="center" vertical="top" wrapText="1"/>
      <protection locked="0"/>
    </xf>
    <xf numFmtId="4" fontId="14" fillId="0" borderId="0" xfId="0" applyNumberFormat="1" applyFont="1" applyFill="1" applyBorder="1" applyAlignment="1" applyProtection="1">
      <alignment horizontal="center" vertical="top" wrapText="1"/>
      <protection locked="0"/>
    </xf>
    <xf numFmtId="4" fontId="14" fillId="0" borderId="0" xfId="0" applyNumberFormat="1" applyFont="1" applyBorder="1" applyAlignment="1" applyProtection="1">
      <alignment horizontal="center" vertical="top" wrapText="1"/>
      <protection locked="0"/>
    </xf>
    <xf numFmtId="4" fontId="14" fillId="0" borderId="0" xfId="0" applyNumberFormat="1" applyFont="1" applyBorder="1" applyAlignment="1" applyProtection="1">
      <alignment vertical="top" wrapText="1"/>
      <protection locked="0"/>
    </xf>
    <xf numFmtId="0" fontId="28" fillId="0" borderId="0" xfId="0" applyFont="1" applyBorder="1" applyAlignment="1" applyProtection="1">
      <alignment horizontal="center" vertical="top" wrapText="1"/>
      <protection locked="0"/>
    </xf>
    <xf numFmtId="0" fontId="28" fillId="0" borderId="0" xfId="0" applyFont="1" applyFill="1" applyBorder="1" applyAlignment="1" applyProtection="1">
      <alignment vertical="top" wrapText="1"/>
      <protection locked="0"/>
    </xf>
    <xf numFmtId="0" fontId="28"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0" fontId="28" fillId="10" borderId="75"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4" fontId="13" fillId="0" borderId="0" xfId="0" applyNumberFormat="1" applyFont="1" applyBorder="1" applyAlignment="1" applyProtection="1">
      <alignment horizontal="center" vertical="top" wrapText="1"/>
      <protection locked="0"/>
    </xf>
    <xf numFmtId="164" fontId="14" fillId="0" borderId="0" xfId="0" applyNumberFormat="1" applyFont="1" applyBorder="1" applyAlignment="1" applyProtection="1">
      <alignment horizontal="center" vertical="top" wrapText="1"/>
      <protection locked="0"/>
    </xf>
    <xf numFmtId="49" fontId="0" fillId="0" borderId="0" xfId="0" applyNumberFormat="1" applyFont="1" applyBorder="1" applyAlignment="1" applyProtection="1">
      <alignment vertical="top" wrapText="1"/>
      <protection locked="0"/>
    </xf>
    <xf numFmtId="165" fontId="14" fillId="0" borderId="0" xfId="0" applyNumberFormat="1" applyFont="1" applyFill="1" applyBorder="1" applyAlignment="1" applyProtection="1">
      <alignment horizontal="center" vertical="top" wrapText="1"/>
      <protection locked="0"/>
    </xf>
    <xf numFmtId="4" fontId="28" fillId="0" borderId="0" xfId="0" applyNumberFormat="1" applyFont="1" applyFill="1" applyBorder="1" applyAlignment="1" applyProtection="1">
      <alignment horizontal="center" vertical="top" wrapText="1"/>
      <protection locked="0"/>
    </xf>
    <xf numFmtId="0" fontId="40" fillId="0" borderId="0" xfId="0" applyFont="1" applyBorder="1" applyAlignment="1" applyProtection="1">
      <alignment horizontal="center" vertical="top" wrapText="1"/>
      <protection locked="0"/>
    </xf>
    <xf numFmtId="0" fontId="40" fillId="0" borderId="0" xfId="0" applyFont="1" applyBorder="1" applyAlignment="1" applyProtection="1">
      <alignment vertical="top" wrapText="1"/>
      <protection locked="0"/>
    </xf>
    <xf numFmtId="4" fontId="39" fillId="0" borderId="0" xfId="0" applyNumberFormat="1" applyFont="1" applyBorder="1" applyAlignment="1" applyProtection="1">
      <alignment horizontal="center" vertical="top" wrapText="1"/>
      <protection locked="0"/>
    </xf>
    <xf numFmtId="164" fontId="39" fillId="0" borderId="0" xfId="0" applyNumberFormat="1" applyFont="1" applyBorder="1" applyAlignment="1" applyProtection="1">
      <alignment horizontal="center" vertical="top" wrapText="1"/>
      <protection locked="0"/>
    </xf>
    <xf numFmtId="49" fontId="40" fillId="0" borderId="0" xfId="0" applyNumberFormat="1" applyFont="1" applyBorder="1" applyAlignment="1" applyProtection="1">
      <alignment vertical="top" wrapText="1"/>
      <protection locked="0"/>
    </xf>
    <xf numFmtId="0" fontId="0" fillId="0" borderId="0" xfId="0" applyBorder="1" applyAlignment="1" applyProtection="1">
      <alignment horizontal="left" vertical="top" wrapText="1"/>
      <protection locked="0"/>
    </xf>
    <xf numFmtId="0" fontId="0" fillId="0" borderId="0" xfId="0" applyBorder="1" applyAlignment="1" applyProtection="1">
      <alignment vertical="top" wrapText="1"/>
      <protection locked="0"/>
    </xf>
    <xf numFmtId="2" fontId="0" fillId="0" borderId="0" xfId="0" applyNumberFormat="1" applyFont="1" applyBorder="1" applyAlignment="1" applyProtection="1">
      <alignment horizontal="center" vertical="top" wrapText="1"/>
      <protection locked="0"/>
    </xf>
    <xf numFmtId="2" fontId="14" fillId="0" borderId="0" xfId="0" applyNumberFormat="1" applyFont="1" applyBorder="1" applyAlignment="1" applyProtection="1">
      <alignment horizontal="center" vertical="top" wrapText="1"/>
      <protection locked="0"/>
    </xf>
    <xf numFmtId="4" fontId="0" fillId="0" borderId="0" xfId="0" applyNumberFormat="1" applyFont="1" applyBorder="1" applyAlignment="1" applyProtection="1">
      <alignment vertical="top" wrapText="1"/>
      <protection locked="0"/>
    </xf>
    <xf numFmtId="0" fontId="0" fillId="0" borderId="0" xfId="0" applyFont="1" applyAlignment="1" applyProtection="1">
      <alignment vertical="top" wrapText="1"/>
      <protection locked="0"/>
    </xf>
    <xf numFmtId="49" fontId="0" fillId="0" borderId="0" xfId="0" applyNumberFormat="1" applyFont="1" applyAlignment="1" applyProtection="1">
      <alignment vertical="top" wrapText="1"/>
      <protection locked="0"/>
    </xf>
    <xf numFmtId="0" fontId="14" fillId="0" borderId="0" xfId="0" applyFont="1" applyProtection="1">
      <protection locked="0"/>
    </xf>
    <xf numFmtId="0" fontId="24" fillId="2" borderId="0" xfId="0" applyFont="1" applyFill="1" applyAlignment="1" applyProtection="1">
      <alignment horizontal="left" vertical="top"/>
      <protection locked="0"/>
    </xf>
    <xf numFmtId="0" fontId="20" fillId="0" borderId="0" xfId="0" applyFont="1" applyAlignment="1" applyProtection="1">
      <alignment horizontal="center" vertical="top"/>
      <protection locked="0"/>
    </xf>
    <xf numFmtId="0" fontId="41" fillId="0" borderId="0" xfId="0" applyFont="1" applyBorder="1" applyAlignment="1" applyProtection="1">
      <alignment horizontal="center" vertical="top"/>
      <protection locked="0"/>
    </xf>
    <xf numFmtId="0" fontId="0" fillId="0" borderId="0" xfId="0" applyBorder="1" applyAlignment="1" applyProtection="1">
      <alignment horizontal="center" vertical="top"/>
      <protection locked="0"/>
    </xf>
    <xf numFmtId="0" fontId="0" fillId="0" borderId="0" xfId="0" applyAlignment="1" applyProtection="1">
      <alignment horizontal="center" vertical="top"/>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locked="0"/>
    </xf>
    <xf numFmtId="0" fontId="0" fillId="0" borderId="0" xfId="0" applyFill="1" applyProtection="1">
      <protection locked="0"/>
    </xf>
    <xf numFmtId="2" fontId="14" fillId="0" borderId="0" xfId="0" applyNumberFormat="1" applyFont="1" applyFill="1" applyBorder="1" applyAlignment="1" applyProtection="1">
      <alignment horizontal="center" vertical="top" wrapText="1"/>
      <protection locked="0"/>
    </xf>
    <xf numFmtId="2" fontId="14" fillId="0" borderId="0" xfId="0" applyNumberFormat="1" applyFont="1" applyFill="1" applyBorder="1" applyAlignment="1" applyProtection="1">
      <alignment horizontal="center" vertical="top"/>
      <protection locked="0"/>
    </xf>
    <xf numFmtId="2" fontId="14" fillId="0" borderId="0" xfId="0" applyNumberFormat="1" applyFont="1" applyBorder="1" applyAlignment="1" applyProtection="1">
      <alignment horizontal="center" vertical="top"/>
      <protection locked="0"/>
    </xf>
    <xf numFmtId="0" fontId="33" fillId="0" borderId="0" xfId="0" applyFont="1" applyFill="1" applyAlignment="1" applyProtection="1">
      <alignment vertical="top"/>
      <protection locked="0"/>
    </xf>
    <xf numFmtId="2" fontId="14" fillId="0" borderId="0" xfId="0" applyNumberFormat="1" applyFont="1" applyFill="1" applyBorder="1" applyAlignment="1" applyProtection="1">
      <alignment horizontal="center"/>
      <protection locked="0"/>
    </xf>
    <xf numFmtId="2" fontId="14" fillId="0" borderId="0" xfId="0" applyNumberFormat="1"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2" fontId="14" fillId="0" borderId="0" xfId="0" applyNumberFormat="1" applyFont="1" applyAlignment="1" applyProtection="1">
      <alignment horizontal="center"/>
      <protection locked="0"/>
    </xf>
    <xf numFmtId="0" fontId="33" fillId="0" borderId="0" xfId="0" applyFont="1" applyAlignment="1" applyProtection="1">
      <alignment vertical="top"/>
      <protection locked="0"/>
    </xf>
    <xf numFmtId="2" fontId="28" fillId="0" borderId="0" xfId="0" applyNumberFormat="1" applyFont="1" applyFill="1" applyBorder="1" applyAlignment="1" applyProtection="1">
      <alignment horizontal="center" vertical="top" wrapText="1"/>
      <protection locked="0"/>
    </xf>
    <xf numFmtId="0" fontId="14" fillId="0" borderId="0" xfId="0" applyFont="1" applyAlignment="1" applyProtection="1">
      <alignment horizontal="center" vertical="center"/>
      <protection locked="0"/>
    </xf>
    <xf numFmtId="0" fontId="11" fillId="0" borderId="0" xfId="0" applyFont="1" applyBorder="1" applyAlignment="1" applyProtection="1">
      <alignment vertical="top" wrapText="1"/>
      <protection locked="0"/>
    </xf>
    <xf numFmtId="0" fontId="0" fillId="0" borderId="0" xfId="0" applyFill="1" applyBorder="1" applyProtection="1">
      <protection locked="0"/>
    </xf>
    <xf numFmtId="2" fontId="28" fillId="0" borderId="0" xfId="0" applyNumberFormat="1" applyFont="1" applyBorder="1" applyAlignment="1" applyProtection="1">
      <alignment horizontal="center" vertical="top" wrapText="1"/>
      <protection locked="0"/>
    </xf>
    <xf numFmtId="0" fontId="0" fillId="0" borderId="0" xfId="0" applyFont="1" applyBorder="1" applyProtection="1">
      <protection locked="0"/>
    </xf>
    <xf numFmtId="0" fontId="25" fillId="2" borderId="0" xfId="0" applyFont="1" applyFill="1" applyAlignment="1" applyProtection="1">
      <alignment vertical="top"/>
      <protection locked="0"/>
    </xf>
    <xf numFmtId="0" fontId="20" fillId="0" borderId="0" xfId="0" applyFont="1" applyAlignment="1" applyProtection="1">
      <alignment vertical="top"/>
      <protection locked="0"/>
    </xf>
    <xf numFmtId="0" fontId="41" fillId="0" borderId="0" xfId="0" applyFont="1" applyBorder="1" applyProtection="1">
      <protection locked="0"/>
    </xf>
    <xf numFmtId="0" fontId="0" fillId="0" borderId="0" xfId="0" applyAlignment="1" applyProtection="1">
      <alignment vertical="top"/>
      <protection locked="0"/>
    </xf>
    <xf numFmtId="0" fontId="3" fillId="2" borderId="74" xfId="0" applyFont="1" applyFill="1" applyBorder="1" applyAlignment="1" applyProtection="1">
      <alignment horizontal="centerContinuous" vertical="top"/>
      <protection locked="0"/>
    </xf>
    <xf numFmtId="0" fontId="3" fillId="0" borderId="0" xfId="0" applyFont="1" applyFill="1" applyBorder="1" applyAlignment="1" applyProtection="1">
      <alignment vertical="top"/>
      <protection locked="0"/>
    </xf>
    <xf numFmtId="0" fontId="42" fillId="2" borderId="72" xfId="0" applyFont="1" applyFill="1" applyBorder="1" applyAlignment="1" applyProtection="1">
      <alignment horizontal="center" vertical="top" wrapText="1"/>
      <protection locked="0"/>
    </xf>
    <xf numFmtId="0" fontId="42" fillId="2" borderId="72" xfId="0" applyFont="1" applyFill="1" applyBorder="1" applyAlignment="1" applyProtection="1">
      <alignment horizontal="center" vertical="top"/>
      <protection locked="0"/>
    </xf>
    <xf numFmtId="2" fontId="0" fillId="0" borderId="0" xfId="0" applyNumberFormat="1" applyFill="1" applyBorder="1" applyAlignment="1" applyProtection="1">
      <alignment horizontal="center" vertical="top"/>
      <protection locked="0"/>
    </xf>
    <xf numFmtId="4" fontId="0" fillId="0" borderId="0" xfId="0" applyNumberFormat="1" applyFont="1" applyBorder="1" applyAlignment="1" applyProtection="1">
      <alignment horizontal="center" vertical="top" wrapText="1"/>
      <protection locked="0"/>
    </xf>
    <xf numFmtId="0" fontId="0" fillId="0" borderId="0" xfId="0" applyFill="1" applyBorder="1" applyAlignment="1" applyProtection="1">
      <alignment horizontal="center" vertical="top"/>
      <protection locked="0"/>
    </xf>
    <xf numFmtId="9" fontId="0" fillId="0" borderId="0" xfId="0" applyNumberFormat="1" applyFill="1" applyBorder="1" applyAlignment="1" applyProtection="1">
      <alignment horizontal="center" vertical="top"/>
      <protection locked="0"/>
    </xf>
    <xf numFmtId="0" fontId="0" fillId="0" borderId="0" xfId="0" applyFill="1" applyBorder="1" applyAlignment="1" applyProtection="1">
      <alignment vertical="top"/>
      <protection locked="0"/>
    </xf>
    <xf numFmtId="0" fontId="33" fillId="0" borderId="0" xfId="0" applyFont="1" applyFill="1" applyBorder="1" applyAlignment="1" applyProtection="1">
      <alignment vertical="top"/>
      <protection locked="0"/>
    </xf>
    <xf numFmtId="0" fontId="9" fillId="0" borderId="0" xfId="0" applyFont="1" applyFill="1" applyBorder="1" applyAlignment="1" applyProtection="1">
      <alignment horizontal="center" vertical="top" wrapText="1"/>
      <protection locked="0"/>
    </xf>
    <xf numFmtId="10" fontId="0" fillId="0" borderId="0" xfId="0" applyNumberFormat="1" applyFill="1" applyBorder="1" applyAlignment="1" applyProtection="1">
      <alignment horizontal="center" vertical="top"/>
      <protection locked="0"/>
    </xf>
    <xf numFmtId="2" fontId="0" fillId="0" borderId="0" xfId="0" applyNumberFormat="1" applyFill="1" applyBorder="1" applyAlignment="1" applyProtection="1">
      <alignment vertical="top"/>
      <protection locked="0"/>
    </xf>
    <xf numFmtId="0" fontId="0" fillId="0" borderId="0" xfId="0" applyFill="1" applyBorder="1" applyAlignment="1" applyProtection="1">
      <alignment vertical="center"/>
      <protection locked="0"/>
    </xf>
    <xf numFmtId="49" fontId="11" fillId="0" borderId="0" xfId="0" applyNumberFormat="1" applyFont="1" applyFill="1" applyAlignment="1" applyProtection="1">
      <alignment vertical="top" wrapText="1"/>
      <protection locked="0"/>
    </xf>
    <xf numFmtId="49" fontId="11" fillId="0" borderId="0" xfId="0" applyNumberFormat="1" applyFont="1" applyFill="1" applyBorder="1" applyAlignment="1" applyProtection="1">
      <alignment vertical="top" wrapText="1"/>
      <protection locked="0"/>
    </xf>
    <xf numFmtId="0" fontId="0" fillId="0" borderId="3" xfId="0" applyFill="1" applyBorder="1" applyAlignment="1" applyProtection="1">
      <alignment horizontal="center" vertical="top" wrapText="1"/>
      <protection locked="0"/>
    </xf>
    <xf numFmtId="0" fontId="0" fillId="0" borderId="3" xfId="0" applyFont="1" applyFill="1" applyBorder="1" applyAlignment="1" applyProtection="1">
      <alignment vertical="top" wrapText="1"/>
      <protection locked="0"/>
    </xf>
    <xf numFmtId="0" fontId="30" fillId="0" borderId="0" xfId="0" applyFont="1" applyFill="1" applyBorder="1" applyAlignment="1" applyProtection="1">
      <alignment vertical="top" wrapText="1"/>
      <protection locked="0"/>
    </xf>
    <xf numFmtId="2" fontId="0" fillId="0" borderId="0" xfId="0" applyNumberFormat="1" applyFont="1" applyAlignment="1" applyProtection="1">
      <alignment horizontal="center" vertical="top"/>
      <protection locked="0"/>
    </xf>
    <xf numFmtId="0" fontId="0" fillId="0" borderId="0" xfId="0" applyFill="1" applyBorder="1" applyAlignment="1" applyProtection="1">
      <alignment horizontal="center"/>
      <protection locked="0"/>
    </xf>
    <xf numFmtId="2" fontId="0" fillId="0" borderId="0" xfId="0" applyNumberFormat="1" applyFill="1" applyBorder="1" applyAlignment="1" applyProtection="1">
      <alignment horizontal="center" vertical="center"/>
      <protection locked="0"/>
    </xf>
    <xf numFmtId="0" fontId="0" fillId="0" borderId="0" xfId="0" applyAlignment="1" applyProtection="1">
      <alignment horizontal="center"/>
      <protection locked="0"/>
    </xf>
    <xf numFmtId="0" fontId="41" fillId="0" borderId="0" xfId="0" applyFont="1" applyBorder="1" applyAlignment="1" applyProtection="1">
      <alignment horizontal="left"/>
      <protection locked="0"/>
    </xf>
    <xf numFmtId="0" fontId="0" fillId="0" borderId="0" xfId="0" applyFont="1" applyFill="1" applyBorder="1" applyAlignment="1" applyProtection="1">
      <alignment horizontal="center" vertical="center" wrapText="1"/>
      <protection locked="0"/>
    </xf>
    <xf numFmtId="4" fontId="11" fillId="0" borderId="0" xfId="0" applyNumberFormat="1" applyFont="1" applyFill="1" applyBorder="1" applyAlignment="1" applyProtection="1">
      <alignment vertical="top" wrapText="1"/>
      <protection locked="0"/>
    </xf>
    <xf numFmtId="0" fontId="0" fillId="0" borderId="0" xfId="0"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4" fontId="0" fillId="0" borderId="0" xfId="0" applyNumberFormat="1" applyFont="1" applyAlignment="1" applyProtection="1">
      <alignment vertical="top" wrapText="1"/>
      <protection locked="0"/>
    </xf>
    <xf numFmtId="0" fontId="28" fillId="10" borderId="75" xfId="0" applyFont="1" applyFill="1" applyBorder="1" applyAlignment="1" applyProtection="1">
      <alignment horizontal="center" vertical="center" wrapText="1"/>
      <protection locked="0"/>
    </xf>
    <xf numFmtId="0" fontId="28" fillId="6" borderId="75" xfId="0" applyFont="1" applyFill="1" applyBorder="1" applyAlignment="1" applyProtection="1">
      <alignment vertical="top" wrapText="1"/>
      <protection locked="0"/>
    </xf>
    <xf numFmtId="0" fontId="14" fillId="6" borderId="75" xfId="0" applyFont="1" applyFill="1" applyBorder="1" applyAlignment="1" applyProtection="1">
      <alignment vertical="top" wrapText="1"/>
      <protection locked="0"/>
    </xf>
    <xf numFmtId="4" fontId="28" fillId="6" borderId="75" xfId="0" applyNumberFormat="1" applyFont="1" applyFill="1" applyBorder="1" applyAlignment="1" applyProtection="1">
      <alignment horizontal="center" vertical="center" wrapText="1"/>
    </xf>
    <xf numFmtId="0" fontId="28" fillId="6" borderId="75" xfId="0" applyFont="1" applyFill="1" applyBorder="1" applyAlignment="1" applyProtection="1">
      <alignment horizontal="center" vertical="center" wrapText="1"/>
      <protection locked="0"/>
    </xf>
    <xf numFmtId="1" fontId="14" fillId="6" borderId="75" xfId="0" applyNumberFormat="1" applyFont="1" applyFill="1" applyBorder="1" applyAlignment="1" applyProtection="1">
      <alignment horizontal="center" vertical="center" wrapText="1"/>
    </xf>
    <xf numFmtId="4" fontId="28" fillId="6" borderId="75" xfId="0" applyNumberFormat="1" applyFont="1" applyFill="1" applyBorder="1" applyAlignment="1" applyProtection="1">
      <alignment vertical="top" wrapText="1"/>
      <protection locked="0"/>
    </xf>
    <xf numFmtId="4" fontId="1" fillId="6" borderId="68" xfId="0" applyNumberFormat="1" applyFont="1" applyFill="1" applyBorder="1" applyAlignment="1" applyProtection="1">
      <alignment horizontal="center" vertical="top" wrapText="1"/>
    </xf>
    <xf numFmtId="4" fontId="28" fillId="6" borderId="68" xfId="0" applyNumberFormat="1" applyFont="1" applyFill="1" applyBorder="1" applyAlignment="1" applyProtection="1">
      <alignment horizontal="center" vertical="top" wrapText="1"/>
    </xf>
    <xf numFmtId="1" fontId="11" fillId="6" borderId="68" xfId="0" applyNumberFormat="1" applyFont="1" applyFill="1" applyBorder="1" applyAlignment="1" applyProtection="1">
      <alignment horizontal="center" vertical="top" wrapText="1"/>
    </xf>
    <xf numFmtId="164" fontId="14" fillId="0" borderId="0" xfId="0" applyNumberFormat="1" applyFont="1" applyFill="1" applyBorder="1" applyAlignment="1" applyProtection="1">
      <alignment horizontal="center" vertical="top" wrapText="1"/>
    </xf>
    <xf numFmtId="164" fontId="14" fillId="6" borderId="75" xfId="0" applyNumberFormat="1" applyFont="1" applyFill="1" applyBorder="1" applyAlignment="1" applyProtection="1">
      <alignment horizontal="center" vertical="top" wrapText="1"/>
    </xf>
    <xf numFmtId="0" fontId="28" fillId="6" borderId="68" xfId="0" applyFont="1" applyFill="1" applyBorder="1" applyAlignment="1" applyProtection="1">
      <alignment horizontal="center" vertical="center" wrapText="1"/>
      <protection locked="0"/>
    </xf>
    <xf numFmtId="0" fontId="28" fillId="6" borderId="68" xfId="0" applyFont="1" applyFill="1" applyBorder="1" applyAlignment="1" applyProtection="1">
      <alignment vertical="center" wrapText="1"/>
      <protection locked="0"/>
    </xf>
    <xf numFmtId="0" fontId="14" fillId="12" borderId="68" xfId="0" applyFont="1" applyFill="1" applyBorder="1" applyAlignment="1" applyProtection="1">
      <alignment vertical="center" wrapText="1"/>
      <protection locked="0"/>
    </xf>
    <xf numFmtId="4" fontId="28" fillId="6" borderId="68" xfId="0" applyNumberFormat="1" applyFont="1" applyFill="1" applyBorder="1" applyAlignment="1" applyProtection="1">
      <alignment horizontal="center" vertical="center" wrapText="1"/>
    </xf>
    <xf numFmtId="0" fontId="14" fillId="6" borderId="68" xfId="0" applyFont="1" applyFill="1" applyBorder="1" applyAlignment="1" applyProtection="1">
      <alignment horizontal="center" vertical="center" wrapText="1"/>
      <protection locked="0"/>
    </xf>
    <xf numFmtId="164" fontId="14" fillId="6" borderId="68" xfId="0" applyNumberFormat="1" applyFont="1" applyFill="1" applyBorder="1" applyAlignment="1" applyProtection="1">
      <alignment horizontal="center" vertical="center" wrapText="1"/>
    </xf>
    <xf numFmtId="49" fontId="14" fillId="6" borderId="68" xfId="0" applyNumberFormat="1" applyFont="1" applyFill="1" applyBorder="1" applyAlignment="1" applyProtection="1">
      <alignment vertical="center" wrapText="1"/>
      <protection locked="0"/>
    </xf>
    <xf numFmtId="0" fontId="28" fillId="6" borderId="75" xfId="0" applyFont="1" applyFill="1" applyBorder="1" applyAlignment="1" applyProtection="1">
      <alignment horizontal="center" vertical="top" wrapText="1"/>
      <protection locked="0"/>
    </xf>
    <xf numFmtId="0" fontId="28" fillId="6" borderId="75" xfId="0" applyFont="1" applyFill="1" applyBorder="1" applyProtection="1">
      <protection locked="0"/>
    </xf>
    <xf numFmtId="0" fontId="14" fillId="6" borderId="75" xfId="0" applyFont="1" applyFill="1" applyBorder="1" applyAlignment="1" applyProtection="1">
      <alignment vertical="center" wrapText="1"/>
      <protection locked="0"/>
    </xf>
    <xf numFmtId="4" fontId="28" fillId="6" borderId="75" xfId="0" applyNumberFormat="1" applyFont="1" applyFill="1" applyBorder="1" applyAlignment="1" applyProtection="1">
      <alignment horizontal="center" vertical="top" wrapText="1"/>
    </xf>
    <xf numFmtId="0" fontId="14" fillId="6" borderId="75" xfId="0" applyFont="1" applyFill="1" applyBorder="1" applyAlignment="1" applyProtection="1">
      <alignment horizontal="center" vertical="top" wrapText="1"/>
      <protection locked="0"/>
    </xf>
    <xf numFmtId="49" fontId="14" fillId="6" borderId="75" xfId="0" applyNumberFormat="1" applyFont="1" applyFill="1" applyBorder="1" applyAlignment="1" applyProtection="1">
      <alignment vertical="top" wrapText="1"/>
      <protection locked="0"/>
    </xf>
    <xf numFmtId="4" fontId="14" fillId="6" borderId="68" xfId="0" applyNumberFormat="1" applyFont="1" applyFill="1" applyBorder="1" applyAlignment="1" applyProtection="1">
      <alignment horizontal="center" vertical="top" wrapText="1"/>
      <protection locked="0"/>
    </xf>
    <xf numFmtId="164" fontId="14" fillId="6" borderId="68" xfId="0" applyNumberFormat="1" applyFont="1" applyFill="1" applyBorder="1" applyAlignment="1" applyProtection="1">
      <alignment horizontal="center" vertical="top" wrapText="1"/>
      <protection locked="0"/>
    </xf>
    <xf numFmtId="49" fontId="0" fillId="6" borderId="68" xfId="0" applyNumberFormat="1" applyFont="1" applyFill="1" applyBorder="1" applyAlignment="1" applyProtection="1">
      <alignment vertical="top" wrapText="1"/>
      <protection locked="0"/>
    </xf>
    <xf numFmtId="0" fontId="14" fillId="10" borderId="0" xfId="0" applyFont="1" applyFill="1" applyBorder="1" applyAlignment="1" applyProtection="1">
      <alignment horizontal="center" vertical="top" wrapText="1"/>
      <protection locked="0"/>
    </xf>
    <xf numFmtId="2" fontId="0" fillId="10" borderId="0" xfId="0" applyNumberFormat="1" applyFont="1" applyFill="1" applyBorder="1" applyAlignment="1" applyProtection="1">
      <alignment horizontal="center" vertical="top" wrapText="1"/>
      <protection locked="0"/>
    </xf>
    <xf numFmtId="2" fontId="14" fillId="6" borderId="75" xfId="0" applyNumberFormat="1" applyFont="1" applyFill="1" applyBorder="1" applyAlignment="1" applyProtection="1">
      <alignment horizontal="center"/>
      <protection locked="0"/>
    </xf>
    <xf numFmtId="0" fontId="14" fillId="6" borderId="75" xfId="0" applyFont="1" applyFill="1" applyBorder="1" applyProtection="1">
      <protection locked="0"/>
    </xf>
    <xf numFmtId="0" fontId="0" fillId="6" borderId="75" xfId="0" applyFill="1" applyBorder="1" applyProtection="1">
      <protection locked="0"/>
    </xf>
    <xf numFmtId="49" fontId="0" fillId="6" borderId="75" xfId="0" applyNumberFormat="1" applyFont="1" applyFill="1" applyBorder="1" applyAlignment="1" applyProtection="1">
      <alignment vertical="top" wrapText="1"/>
      <protection locked="0"/>
    </xf>
    <xf numFmtId="0" fontId="28" fillId="6" borderId="75" xfId="0" applyFont="1" applyFill="1" applyBorder="1" applyAlignment="1" applyProtection="1">
      <alignment vertical="center" wrapText="1"/>
      <protection locked="0"/>
    </xf>
    <xf numFmtId="2" fontId="14" fillId="6" borderId="75" xfId="0" applyNumberFormat="1" applyFont="1" applyFill="1" applyBorder="1" applyAlignment="1" applyProtection="1">
      <alignment horizontal="center" vertical="center"/>
      <protection locked="0"/>
    </xf>
    <xf numFmtId="0" fontId="14" fillId="6" borderId="75" xfId="0" applyFont="1" applyFill="1" applyBorder="1" applyAlignment="1" applyProtection="1">
      <alignment vertical="center"/>
      <protection locked="0"/>
    </xf>
    <xf numFmtId="49" fontId="14" fillId="6" borderId="75" xfId="0" applyNumberFormat="1" applyFont="1" applyFill="1" applyBorder="1" applyAlignment="1" applyProtection="1">
      <alignment vertical="center" wrapText="1"/>
      <protection locked="0"/>
    </xf>
    <xf numFmtId="2" fontId="14" fillId="6" borderId="75" xfId="0" applyNumberFormat="1" applyFont="1" applyFill="1" applyBorder="1" applyAlignment="1" applyProtection="1">
      <alignment horizontal="center" vertical="top" wrapText="1"/>
      <protection locked="0"/>
    </xf>
    <xf numFmtId="0" fontId="14" fillId="6" borderId="68" xfId="0" applyFont="1" applyFill="1" applyBorder="1" applyAlignment="1" applyProtection="1">
      <alignment vertical="center" wrapText="1"/>
      <protection locked="0"/>
    </xf>
    <xf numFmtId="2" fontId="14" fillId="6" borderId="68" xfId="0" applyNumberFormat="1" applyFont="1" applyFill="1" applyBorder="1" applyAlignment="1" applyProtection="1">
      <alignment horizontal="center" vertical="center"/>
      <protection locked="0"/>
    </xf>
    <xf numFmtId="0" fontId="14" fillId="6" borderId="68" xfId="0" applyFont="1" applyFill="1" applyBorder="1" applyAlignment="1" applyProtection="1">
      <alignment vertical="center"/>
      <protection locked="0"/>
    </xf>
    <xf numFmtId="2" fontId="14" fillId="6" borderId="68" xfId="0" applyNumberFormat="1" applyFont="1" applyFill="1" applyBorder="1" applyAlignment="1" applyProtection="1">
      <alignment horizontal="center"/>
      <protection locked="0"/>
    </xf>
    <xf numFmtId="0" fontId="14" fillId="6" borderId="68" xfId="0" applyFont="1" applyFill="1" applyBorder="1" applyAlignment="1" applyProtection="1">
      <alignment horizontal="center" vertical="center"/>
      <protection locked="0"/>
    </xf>
    <xf numFmtId="0" fontId="14" fillId="6" borderId="68" xfId="0" applyFont="1" applyFill="1" applyBorder="1" applyProtection="1">
      <protection locked="0"/>
    </xf>
    <xf numFmtId="0" fontId="0" fillId="6" borderId="68" xfId="0" applyFill="1" applyBorder="1" applyProtection="1">
      <protection locked="0"/>
    </xf>
    <xf numFmtId="49" fontId="14" fillId="6" borderId="68" xfId="0" applyNumberFormat="1" applyFont="1" applyFill="1" applyBorder="1" applyAlignment="1" applyProtection="1">
      <alignment vertical="top" wrapText="1"/>
      <protection locked="0"/>
    </xf>
    <xf numFmtId="2" fontId="28" fillId="6" borderId="68" xfId="0" applyNumberFormat="1" applyFont="1" applyFill="1" applyBorder="1" applyAlignment="1" applyProtection="1">
      <alignment horizontal="center" vertical="center" wrapText="1"/>
    </xf>
    <xf numFmtId="2" fontId="14" fillId="0" borderId="0" xfId="0" applyNumberFormat="1" applyFont="1" applyFill="1" applyBorder="1" applyAlignment="1" applyProtection="1">
      <alignment horizontal="center" vertical="top" wrapText="1"/>
    </xf>
    <xf numFmtId="2" fontId="28" fillId="6" borderId="68" xfId="0" applyNumberFormat="1" applyFont="1" applyFill="1" applyBorder="1" applyAlignment="1" applyProtection="1">
      <alignment horizontal="center" vertical="top" wrapText="1"/>
    </xf>
    <xf numFmtId="2" fontId="28" fillId="6" borderId="75" xfId="0" applyNumberFormat="1" applyFont="1" applyFill="1" applyBorder="1" applyAlignment="1" applyProtection="1">
      <alignment horizontal="center" vertical="top" wrapText="1"/>
    </xf>
    <xf numFmtId="2" fontId="28" fillId="6" borderId="75" xfId="0" applyNumberFormat="1" applyFont="1" applyFill="1" applyBorder="1" applyAlignment="1" applyProtection="1">
      <alignment horizontal="center" vertical="center" wrapText="1"/>
    </xf>
    <xf numFmtId="2" fontId="14" fillId="10" borderId="0" xfId="0" applyNumberFormat="1" applyFont="1" applyFill="1" applyBorder="1" applyAlignment="1" applyProtection="1">
      <alignment horizontal="center" vertical="top"/>
      <protection locked="0"/>
    </xf>
    <xf numFmtId="2" fontId="14" fillId="10" borderId="0" xfId="0" applyNumberFormat="1" applyFont="1" applyFill="1" applyBorder="1" applyAlignment="1" applyProtection="1">
      <alignment horizontal="center"/>
      <protection locked="0"/>
    </xf>
    <xf numFmtId="0" fontId="0" fillId="10" borderId="70" xfId="0" applyFont="1" applyFill="1" applyBorder="1" applyAlignment="1" applyProtection="1">
      <alignment horizontal="center" vertical="center"/>
      <protection locked="0"/>
    </xf>
    <xf numFmtId="0" fontId="14" fillId="0" borderId="0" xfId="0" applyFont="1" applyBorder="1" applyAlignment="1" applyProtection="1">
      <alignment horizontal="center" vertical="top"/>
    </xf>
    <xf numFmtId="0" fontId="14" fillId="0" borderId="0" xfId="0" applyFont="1" applyBorder="1" applyAlignment="1" applyProtection="1">
      <alignment horizontal="center" vertical="center"/>
    </xf>
    <xf numFmtId="9" fontId="14" fillId="10" borderId="0" xfId="0" applyNumberFormat="1" applyFont="1" applyFill="1" applyBorder="1" applyAlignment="1" applyProtection="1">
      <alignment horizontal="center" vertical="top"/>
      <protection locked="0"/>
    </xf>
    <xf numFmtId="9" fontId="14" fillId="10" borderId="0" xfId="0" applyNumberFormat="1" applyFont="1" applyFill="1" applyBorder="1" applyAlignment="1" applyProtection="1">
      <alignment horizontal="center"/>
      <protection locked="0"/>
    </xf>
    <xf numFmtId="0" fontId="14" fillId="10" borderId="0" xfId="0" applyFont="1" applyFill="1" applyBorder="1" applyAlignment="1" applyProtection="1">
      <alignment horizontal="center" vertical="top"/>
      <protection locked="0"/>
    </xf>
    <xf numFmtId="2" fontId="28" fillId="10" borderId="75" xfId="0" applyNumberFormat="1" applyFont="1" applyFill="1" applyBorder="1" applyAlignment="1" applyProtection="1">
      <alignment horizontal="center" vertical="top" wrapText="1"/>
    </xf>
    <xf numFmtId="2" fontId="14" fillId="10" borderId="0" xfId="0" applyNumberFormat="1" applyFont="1" applyFill="1" applyBorder="1" applyAlignment="1" applyProtection="1">
      <alignment horizontal="center" vertical="top" wrapText="1"/>
      <protection locked="0"/>
    </xf>
    <xf numFmtId="0" fontId="28" fillId="6" borderId="68" xfId="0" applyFont="1" applyFill="1" applyBorder="1" applyAlignment="1" applyProtection="1">
      <alignment vertical="center"/>
      <protection locked="0"/>
    </xf>
    <xf numFmtId="0" fontId="28" fillId="6" borderId="68" xfId="0" applyFont="1" applyFill="1" applyBorder="1" applyAlignment="1" applyProtection="1">
      <alignment horizontal="center" vertical="center"/>
      <protection locked="0"/>
    </xf>
    <xf numFmtId="49" fontId="28" fillId="6" borderId="68" xfId="0" applyNumberFormat="1" applyFont="1" applyFill="1" applyBorder="1" applyAlignment="1" applyProtection="1">
      <alignment vertical="center" wrapText="1"/>
      <protection locked="0"/>
    </xf>
    <xf numFmtId="0" fontId="28" fillId="6" borderId="68" xfId="0" applyFont="1" applyFill="1" applyBorder="1" applyAlignment="1" applyProtection="1">
      <alignment vertical="top"/>
      <protection locked="0"/>
    </xf>
    <xf numFmtId="0" fontId="28" fillId="6" borderId="68" xfId="0" applyFont="1" applyFill="1" applyBorder="1" applyProtection="1">
      <protection locked="0"/>
    </xf>
    <xf numFmtId="0" fontId="9" fillId="6" borderId="68" xfId="0" applyFont="1" applyFill="1" applyBorder="1" applyAlignment="1" applyProtection="1">
      <alignment vertical="center" wrapText="1"/>
      <protection locked="0"/>
    </xf>
    <xf numFmtId="0" fontId="30" fillId="6" borderId="68" xfId="0" applyFont="1" applyFill="1" applyBorder="1" applyAlignment="1" applyProtection="1">
      <alignment vertical="center" wrapText="1"/>
      <protection locked="0"/>
    </xf>
    <xf numFmtId="0" fontId="0" fillId="6" borderId="68" xfId="0" applyFill="1" applyBorder="1" applyAlignment="1" applyProtection="1">
      <alignment vertical="center"/>
      <protection locked="0"/>
    </xf>
    <xf numFmtId="49" fontId="29" fillId="6" borderId="68" xfId="0" applyNumberFormat="1" applyFont="1" applyFill="1" applyBorder="1" applyAlignment="1" applyProtection="1">
      <alignment vertical="center" wrapText="1"/>
      <protection locked="0"/>
    </xf>
    <xf numFmtId="2" fontId="0" fillId="6" borderId="68" xfId="0" applyNumberFormat="1" applyFont="1" applyFill="1" applyBorder="1" applyAlignment="1" applyProtection="1">
      <alignment horizontal="center" vertical="top"/>
      <protection locked="0"/>
    </xf>
    <xf numFmtId="0" fontId="1" fillId="6" borderId="68" xfId="0" applyFont="1" applyFill="1" applyBorder="1" applyAlignment="1" applyProtection="1">
      <alignment vertical="top"/>
      <protection locked="0"/>
    </xf>
    <xf numFmtId="2" fontId="14" fillId="6" borderId="68" xfId="0" applyNumberFormat="1" applyFont="1" applyFill="1" applyBorder="1" applyAlignment="1" applyProtection="1">
      <alignment horizontal="center" vertical="top"/>
      <protection locked="0"/>
    </xf>
    <xf numFmtId="2" fontId="14" fillId="6" borderId="68" xfId="0" applyNumberFormat="1" applyFont="1" applyFill="1" applyBorder="1" applyAlignment="1" applyProtection="1">
      <alignment horizontal="center" vertical="top" wrapText="1"/>
      <protection locked="0"/>
    </xf>
    <xf numFmtId="2" fontId="0" fillId="10" borderId="0" xfId="0" applyNumberFormat="1" applyFill="1" applyBorder="1" applyAlignment="1" applyProtection="1">
      <alignment horizontal="center" vertical="center"/>
      <protection locked="0"/>
    </xf>
    <xf numFmtId="2" fontId="0" fillId="10" borderId="0" xfId="0" applyNumberFormat="1" applyFill="1" applyBorder="1" applyAlignment="1" applyProtection="1">
      <alignment horizontal="center" vertical="top"/>
      <protection locked="0"/>
    </xf>
    <xf numFmtId="2" fontId="1" fillId="6" borderId="68" xfId="0" applyNumberFormat="1" applyFont="1" applyFill="1" applyBorder="1" applyAlignment="1" applyProtection="1">
      <alignment horizontal="center" vertical="center"/>
    </xf>
    <xf numFmtId="2" fontId="0" fillId="0" borderId="0" xfId="0" applyNumberFormat="1" applyFill="1" applyBorder="1" applyAlignment="1" applyProtection="1">
      <alignment horizontal="center" vertical="top"/>
    </xf>
    <xf numFmtId="0" fontId="0" fillId="10" borderId="0" xfId="0" applyFill="1" applyBorder="1" applyAlignment="1" applyProtection="1">
      <alignment horizontal="center" vertical="top"/>
      <protection locked="0"/>
    </xf>
    <xf numFmtId="0" fontId="0" fillId="0" borderId="0" xfId="0" applyFill="1" applyBorder="1" applyAlignment="1" applyProtection="1">
      <alignment horizontal="center" vertical="top"/>
    </xf>
    <xf numFmtId="2" fontId="28" fillId="6" borderId="68" xfId="0" applyNumberFormat="1" applyFont="1" applyFill="1" applyBorder="1" applyAlignment="1" applyProtection="1">
      <alignment horizontal="center" vertical="top"/>
    </xf>
    <xf numFmtId="1" fontId="0" fillId="10" borderId="0" xfId="0" applyNumberFormat="1" applyFill="1" applyBorder="1" applyAlignment="1" applyProtection="1">
      <alignment horizontal="center" vertical="top"/>
      <protection locked="0"/>
    </xf>
    <xf numFmtId="9" fontId="0" fillId="10" borderId="0" xfId="0" applyNumberFormat="1" applyFill="1" applyBorder="1" applyAlignment="1" applyProtection="1">
      <alignment horizontal="center" vertical="top"/>
      <protection locked="0"/>
    </xf>
    <xf numFmtId="2" fontId="28" fillId="6" borderId="68" xfId="0" applyNumberFormat="1" applyFont="1" applyFill="1" applyBorder="1" applyAlignment="1" applyProtection="1">
      <alignment horizontal="center" vertical="center"/>
    </xf>
    <xf numFmtId="10" fontId="0" fillId="10" borderId="0" xfId="0" applyNumberFormat="1" applyFill="1" applyBorder="1" applyAlignment="1" applyProtection="1">
      <alignment horizontal="center" vertical="top"/>
      <protection locked="0"/>
    </xf>
    <xf numFmtId="4" fontId="0" fillId="10" borderId="0" xfId="0" applyNumberFormat="1" applyFont="1" applyFill="1" applyBorder="1" applyAlignment="1" applyProtection="1">
      <alignment horizontal="center" vertical="top" wrapText="1"/>
      <protection locked="0"/>
    </xf>
    <xf numFmtId="1" fontId="0" fillId="10" borderId="0" xfId="0" applyNumberFormat="1" applyFont="1" applyFill="1" applyBorder="1" applyAlignment="1" applyProtection="1">
      <alignment horizontal="center" vertical="top" wrapText="1"/>
      <protection locked="0"/>
    </xf>
    <xf numFmtId="1" fontId="0" fillId="0" borderId="0" xfId="0" applyNumberFormat="1" applyFill="1" applyBorder="1" applyAlignment="1" applyProtection="1">
      <alignment horizontal="center" vertical="top"/>
    </xf>
    <xf numFmtId="0" fontId="9" fillId="10" borderId="68" xfId="0" applyFont="1" applyFill="1" applyBorder="1" applyAlignment="1" applyProtection="1">
      <alignment horizontal="center" vertical="center" wrapText="1"/>
      <protection locked="0"/>
    </xf>
    <xf numFmtId="0" fontId="1" fillId="10" borderId="68" xfId="0" applyFont="1" applyFill="1" applyBorder="1" applyAlignment="1" applyProtection="1">
      <alignment horizontal="center" vertical="top" wrapText="1"/>
      <protection locked="0"/>
    </xf>
    <xf numFmtId="2" fontId="1" fillId="6" borderId="68" xfId="0" applyNumberFormat="1" applyFont="1" applyFill="1" applyBorder="1" applyAlignment="1" applyProtection="1">
      <alignment horizontal="center" vertical="top"/>
    </xf>
    <xf numFmtId="4" fontId="0" fillId="10" borderId="0" xfId="0" applyNumberFormat="1" applyFont="1" applyFill="1" applyBorder="1" applyAlignment="1" applyProtection="1">
      <alignment horizontal="center" vertical="center" wrapText="1"/>
      <protection locked="0"/>
    </xf>
    <xf numFmtId="0" fontId="0" fillId="0" borderId="0" xfId="0" applyFont="1" applyAlignment="1"/>
    <xf numFmtId="0" fontId="20" fillId="0" borderId="0" xfId="0" applyFont="1" applyFill="1"/>
    <xf numFmtId="0" fontId="14" fillId="0" borderId="84" xfId="0" applyFont="1" applyFill="1" applyBorder="1" applyAlignment="1" applyProtection="1">
      <alignment horizontal="center"/>
    </xf>
    <xf numFmtId="168" fontId="53" fillId="2" borderId="76" xfId="0" applyNumberFormat="1" applyFont="1" applyFill="1" applyBorder="1" applyAlignment="1" applyProtection="1">
      <alignment horizontal="left" vertical="center"/>
    </xf>
    <xf numFmtId="9" fontId="54" fillId="2" borderId="76" xfId="0" applyNumberFormat="1" applyFont="1" applyFill="1" applyBorder="1" applyAlignment="1" applyProtection="1">
      <alignment horizontal="center" vertical="center"/>
    </xf>
    <xf numFmtId="9" fontId="53" fillId="2" borderId="76" xfId="0" applyNumberFormat="1" applyFont="1" applyFill="1" applyBorder="1" applyAlignment="1" applyProtection="1">
      <alignment horizontal="center" vertical="center" wrapText="1"/>
    </xf>
    <xf numFmtId="9" fontId="53" fillId="2" borderId="76" xfId="0" applyNumberFormat="1" applyFont="1" applyFill="1" applyBorder="1" applyAlignment="1" applyProtection="1">
      <alignment horizontal="center" vertical="center"/>
    </xf>
    <xf numFmtId="9" fontId="53" fillId="2" borderId="94" xfId="0" applyNumberFormat="1" applyFont="1" applyFill="1" applyBorder="1" applyAlignment="1" applyProtection="1">
      <alignment horizontal="center" vertical="center"/>
    </xf>
    <xf numFmtId="168" fontId="42" fillId="2" borderId="96" xfId="0" applyNumberFormat="1" applyFont="1" applyFill="1" applyBorder="1" applyAlignment="1" applyProtection="1">
      <alignment horizontal="left" vertical="center"/>
    </xf>
    <xf numFmtId="9" fontId="14" fillId="0" borderId="95" xfId="0" applyNumberFormat="1" applyFont="1" applyFill="1" applyBorder="1" applyAlignment="1" applyProtection="1">
      <alignment horizontal="center" vertical="center"/>
    </xf>
    <xf numFmtId="0" fontId="41" fillId="6" borderId="67" xfId="0" applyFont="1" applyFill="1" applyBorder="1" applyAlignment="1">
      <alignment vertical="center"/>
    </xf>
    <xf numFmtId="0" fontId="0" fillId="6" borderId="67" xfId="0" applyFont="1" applyFill="1" applyBorder="1" applyAlignment="1" applyProtection="1">
      <alignment horizontal="center" vertical="center"/>
      <protection locked="0"/>
    </xf>
    <xf numFmtId="0" fontId="0" fillId="6" borderId="67" xfId="0" applyFont="1" applyFill="1" applyBorder="1" applyAlignment="1" applyProtection="1">
      <alignment horizontal="center" vertical="center"/>
    </xf>
    <xf numFmtId="9" fontId="0" fillId="0" borderId="0" xfId="0" applyNumberFormat="1" applyFont="1"/>
    <xf numFmtId="0" fontId="42" fillId="2" borderId="105" xfId="0" applyFont="1" applyFill="1" applyBorder="1" applyAlignment="1">
      <alignment horizontal="center"/>
    </xf>
    <xf numFmtId="0" fontId="41" fillId="6" borderId="99" xfId="0" applyFont="1" applyFill="1" applyBorder="1" applyAlignment="1">
      <alignment vertical="center"/>
    </xf>
    <xf numFmtId="0" fontId="0" fillId="6" borderId="100" xfId="0" applyFont="1" applyFill="1" applyBorder="1" applyAlignment="1" applyProtection="1">
      <alignment horizontal="center" vertical="center"/>
    </xf>
    <xf numFmtId="168" fontId="0" fillId="6" borderId="100" xfId="0" applyNumberFormat="1" applyFont="1" applyFill="1" applyBorder="1" applyAlignment="1">
      <alignment horizontal="center" vertical="center"/>
    </xf>
    <xf numFmtId="168" fontId="0" fillId="6" borderId="67" xfId="0" applyNumberFormat="1" applyFont="1" applyFill="1" applyBorder="1" applyAlignment="1">
      <alignment horizontal="center"/>
    </xf>
    <xf numFmtId="0" fontId="42" fillId="2" borderId="0" xfId="0" applyFont="1" applyFill="1"/>
    <xf numFmtId="0" fontId="0" fillId="2" borderId="123" xfId="0" applyFont="1" applyFill="1" applyBorder="1"/>
    <xf numFmtId="168" fontId="4" fillId="2" borderId="124" xfId="0" applyNumberFormat="1" applyFont="1" applyFill="1" applyBorder="1"/>
    <xf numFmtId="0" fontId="21" fillId="2" borderId="107" xfId="0" applyFont="1" applyFill="1" applyBorder="1"/>
    <xf numFmtId="0" fontId="42" fillId="2" borderId="107" xfId="0" applyFont="1" applyFill="1" applyBorder="1" applyAlignment="1">
      <alignment horizontal="right"/>
    </xf>
    <xf numFmtId="0" fontId="21" fillId="2" borderId="90" xfId="0" applyFont="1" applyFill="1" applyBorder="1"/>
    <xf numFmtId="0" fontId="42" fillId="2" borderId="90" xfId="0" applyFont="1" applyFill="1" applyBorder="1" applyAlignment="1">
      <alignment horizontal="right"/>
    </xf>
    <xf numFmtId="0" fontId="21" fillId="2" borderId="111" xfId="0" applyFont="1" applyFill="1" applyBorder="1"/>
    <xf numFmtId="0" fontId="42" fillId="2" borderId="111" xfId="0" applyFont="1" applyFill="1" applyBorder="1" applyAlignment="1">
      <alignment horizontal="right"/>
    </xf>
    <xf numFmtId="3" fontId="0" fillId="0" borderId="102" xfId="0" applyNumberFormat="1" applyFont="1" applyBorder="1" applyAlignment="1">
      <alignment horizontal="center"/>
    </xf>
    <xf numFmtId="3" fontId="0" fillId="0" borderId="125" xfId="0" applyNumberFormat="1" applyFont="1" applyBorder="1" applyAlignment="1">
      <alignment horizontal="center"/>
    </xf>
    <xf numFmtId="0" fontId="0" fillId="0" borderId="102" xfId="0" applyNumberFormat="1" applyFont="1" applyBorder="1" applyAlignment="1">
      <alignment horizontal="center" vertical="center"/>
    </xf>
    <xf numFmtId="0" fontId="0" fillId="0" borderId="125" xfId="0" applyNumberFormat="1" applyFont="1" applyBorder="1" applyAlignment="1">
      <alignment horizontal="center" vertical="center"/>
    </xf>
    <xf numFmtId="0" fontId="42" fillId="2" borderId="107" xfId="0" applyFont="1" applyFill="1" applyBorder="1"/>
    <xf numFmtId="0" fontId="42" fillId="2" borderId="126" xfId="0" applyFont="1" applyFill="1" applyBorder="1" applyAlignment="1">
      <alignment horizontal="left" vertical="center"/>
    </xf>
    <xf numFmtId="0" fontId="42" fillId="2" borderId="121" xfId="0" applyFont="1" applyFill="1" applyBorder="1" applyAlignment="1">
      <alignment horizontal="center"/>
    </xf>
    <xf numFmtId="0" fontId="42" fillId="0" borderId="0" xfId="0" applyFont="1"/>
    <xf numFmtId="3" fontId="0" fillId="6" borderId="95" xfId="0" applyNumberFormat="1" applyFont="1" applyFill="1" applyBorder="1" applyAlignment="1">
      <alignment horizontal="center" vertical="center"/>
    </xf>
    <xf numFmtId="3" fontId="0" fillId="6" borderId="96" xfId="0" applyNumberFormat="1" applyFont="1" applyFill="1" applyBorder="1" applyAlignment="1">
      <alignment horizontal="center" vertical="center"/>
    </xf>
    <xf numFmtId="37" fontId="0" fillId="0" borderId="0" xfId="0" applyNumberFormat="1" applyFill="1" applyAlignment="1">
      <alignment horizontal="left" vertical="center"/>
    </xf>
    <xf numFmtId="1" fontId="41" fillId="0" borderId="0" xfId="0" applyNumberFormat="1" applyFont="1" applyFill="1" applyBorder="1" applyAlignment="1">
      <alignment horizontal="center"/>
    </xf>
    <xf numFmtId="0" fontId="0" fillId="6" borderId="70" xfId="0" applyFill="1" applyBorder="1" applyAlignment="1" applyProtection="1">
      <alignment horizontal="center" vertical="center"/>
      <protection locked="0"/>
    </xf>
    <xf numFmtId="0" fontId="14" fillId="0" borderId="76" xfId="0" applyFont="1" applyFill="1" applyBorder="1" applyAlignment="1" applyProtection="1">
      <alignment vertical="center" wrapText="1"/>
      <protection locked="0"/>
    </xf>
    <xf numFmtId="0" fontId="14" fillId="0" borderId="76" xfId="0" applyFont="1" applyFill="1" applyBorder="1" applyAlignment="1" applyProtection="1">
      <alignment vertical="center"/>
      <protection locked="0"/>
    </xf>
    <xf numFmtId="0" fontId="0" fillId="0" borderId="0" xfId="0" applyAlignment="1">
      <alignment horizontal="center" wrapText="1"/>
    </xf>
    <xf numFmtId="0" fontId="0" fillId="0" borderId="0" xfId="0" applyAlignment="1" applyProtection="1">
      <alignment horizontal="center" wrapText="1"/>
      <protection hidden="1"/>
    </xf>
    <xf numFmtId="1" fontId="0" fillId="0" borderId="0" xfId="0" applyNumberFormat="1" applyAlignment="1" applyProtection="1">
      <alignment horizontal="center" wrapText="1"/>
      <protection hidden="1"/>
    </xf>
    <xf numFmtId="0" fontId="0" fillId="0" borderId="0" xfId="0" applyAlignment="1">
      <alignment horizontal="center"/>
    </xf>
    <xf numFmtId="14" fontId="0" fillId="0" borderId="0" xfId="0" applyNumberFormat="1" applyAlignment="1" applyProtection="1">
      <alignment horizontal="center" vertical="center" wrapText="1"/>
      <protection hidden="1"/>
    </xf>
    <xf numFmtId="14" fontId="0" fillId="0" borderId="0" xfId="0" applyNumberFormat="1" applyAlignment="1" applyProtection="1">
      <alignment horizontal="center"/>
      <protection hidden="1"/>
    </xf>
    <xf numFmtId="10" fontId="0" fillId="0" borderId="0" xfId="0" applyNumberFormat="1" applyAlignment="1" applyProtection="1">
      <alignment horizontal="center"/>
      <protection hidden="1"/>
    </xf>
    <xf numFmtId="1"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4" fillId="0" borderId="127" xfId="0" applyFont="1" applyBorder="1" applyAlignment="1">
      <alignment horizontal="center" vertical="top" wrapText="1"/>
    </xf>
    <xf numFmtId="0" fontId="14" fillId="0" borderId="127" xfId="0" applyFont="1" applyBorder="1" applyAlignment="1">
      <alignment vertical="top" wrapText="1"/>
    </xf>
    <xf numFmtId="0" fontId="11" fillId="0" borderId="0" xfId="0" applyFont="1" applyAlignment="1">
      <alignment vertical="top" wrapText="1"/>
    </xf>
    <xf numFmtId="0" fontId="42" fillId="2" borderId="74" xfId="0" applyFont="1" applyFill="1" applyBorder="1" applyAlignment="1" applyProtection="1">
      <alignment horizontal="centerContinuous" vertical="center" wrapText="1"/>
      <protection locked="0"/>
    </xf>
    <xf numFmtId="0" fontId="14" fillId="10" borderId="70" xfId="0" applyFont="1" applyFill="1" applyBorder="1" applyAlignment="1" applyProtection="1">
      <alignment wrapText="1"/>
      <protection locked="0"/>
    </xf>
    <xf numFmtId="0" fontId="41" fillId="10" borderId="70" xfId="0" applyFont="1" applyFill="1" applyBorder="1" applyAlignment="1" applyProtection="1">
      <alignment horizontal="left" vertical="top" wrapText="1"/>
      <protection locked="0"/>
    </xf>
    <xf numFmtId="0" fontId="42" fillId="2" borderId="69" xfId="0" applyFont="1" applyFill="1" applyBorder="1" applyAlignment="1" applyProtection="1">
      <alignment vertical="center" wrapText="1"/>
      <protection locked="0"/>
    </xf>
    <xf numFmtId="0" fontId="1" fillId="10" borderId="70" xfId="0" applyFont="1" applyFill="1" applyBorder="1" applyAlignment="1" applyProtection="1">
      <alignment horizontal="center" vertical="center"/>
      <protection locked="0"/>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41" fillId="0" borderId="0" xfId="0" applyFont="1" applyAlignment="1" applyProtection="1">
      <alignment wrapText="1"/>
    </xf>
    <xf numFmtId="0" fontId="41" fillId="0" borderId="0" xfId="0" applyFont="1" applyBorder="1" applyAlignment="1" applyProtection="1">
      <alignment wrapText="1"/>
    </xf>
    <xf numFmtId="0" fontId="42" fillId="2" borderId="0" xfId="0" applyFont="1" applyFill="1" applyBorder="1" applyAlignment="1" applyProtection="1">
      <alignment horizontal="center" wrapText="1"/>
    </xf>
    <xf numFmtId="0" fontId="0" fillId="0" borderId="0" xfId="0" applyFill="1" applyAlignment="1" applyProtection="1">
      <alignment wrapText="1"/>
    </xf>
    <xf numFmtId="14" fontId="26" fillId="6" borderId="29" xfId="0" applyNumberFormat="1" applyFont="1" applyFill="1" applyBorder="1" applyAlignment="1" applyProtection="1">
      <alignment horizontal="center" vertical="center" wrapText="1"/>
    </xf>
    <xf numFmtId="3" fontId="45" fillId="6" borderId="6" xfId="0" applyNumberFormat="1" applyFont="1" applyFill="1" applyBorder="1" applyAlignment="1" applyProtection="1">
      <alignment wrapText="1"/>
    </xf>
    <xf numFmtId="3" fontId="45" fillId="6" borderId="7" xfId="0" applyNumberFormat="1" applyFont="1" applyFill="1" applyBorder="1" applyAlignment="1" applyProtection="1">
      <alignment wrapText="1"/>
    </xf>
    <xf numFmtId="3" fontId="45" fillId="6" borderId="11" xfId="0" applyNumberFormat="1" applyFont="1" applyFill="1" applyBorder="1" applyAlignment="1" applyProtection="1">
      <alignment wrapText="1"/>
    </xf>
    <xf numFmtId="3" fontId="41" fillId="6" borderId="18" xfId="0" applyNumberFormat="1" applyFont="1" applyFill="1" applyBorder="1" applyAlignment="1" applyProtection="1">
      <alignment wrapText="1"/>
    </xf>
    <xf numFmtId="3" fontId="41" fillId="6" borderId="7" xfId="0" applyNumberFormat="1" applyFont="1" applyFill="1" applyBorder="1" applyAlignment="1" applyProtection="1">
      <alignment wrapText="1"/>
    </xf>
    <xf numFmtId="3" fontId="41" fillId="6" borderId="5" xfId="0" applyNumberFormat="1" applyFont="1" applyFill="1" applyBorder="1" applyAlignment="1" applyProtection="1">
      <alignment wrapText="1"/>
    </xf>
    <xf numFmtId="3" fontId="41" fillId="6" borderId="29" xfId="0" applyNumberFormat="1" applyFont="1" applyFill="1" applyBorder="1" applyAlignment="1" applyProtection="1">
      <alignment wrapText="1"/>
    </xf>
    <xf numFmtId="0" fontId="41" fillId="6" borderId="34" xfId="0" applyFont="1" applyFill="1" applyBorder="1" applyAlignment="1" applyProtection="1">
      <alignment wrapText="1"/>
    </xf>
    <xf numFmtId="0" fontId="3" fillId="2" borderId="69" xfId="0" applyFont="1" applyFill="1" applyBorder="1" applyAlignment="1" applyProtection="1">
      <alignment vertical="center"/>
    </xf>
    <xf numFmtId="0" fontId="42" fillId="2" borderId="76" xfId="0" applyFont="1" applyFill="1" applyBorder="1" applyAlignment="1" applyProtection="1">
      <alignment horizontal="right" vertical="center"/>
    </xf>
    <xf numFmtId="0" fontId="3" fillId="2" borderId="22" xfId="0" applyFont="1" applyFill="1" applyBorder="1" applyAlignment="1">
      <alignment horizontal="center"/>
    </xf>
    <xf numFmtId="2" fontId="3" fillId="2" borderId="23" xfId="0" applyNumberFormat="1" applyFont="1" applyFill="1" applyBorder="1" applyAlignment="1">
      <alignment horizontal="centerContinuous"/>
    </xf>
    <xf numFmtId="0" fontId="3" fillId="2" borderId="22" xfId="0" applyFont="1" applyFill="1" applyBorder="1" applyAlignment="1">
      <alignment horizontal="right"/>
    </xf>
    <xf numFmtId="0" fontId="42" fillId="2" borderId="0" xfId="0" applyFont="1" applyFill="1" applyBorder="1" applyAlignment="1">
      <alignment horizontal="center" vertical="center" wrapText="1"/>
    </xf>
    <xf numFmtId="0" fontId="47" fillId="3" borderId="0" xfId="0" applyFont="1" applyFill="1" applyBorder="1" applyAlignment="1">
      <alignment horizontal="left" vertical="center" wrapText="1"/>
    </xf>
    <xf numFmtId="14" fontId="17" fillId="0" borderId="36" xfId="0" applyNumberFormat="1" applyFont="1" applyFill="1" applyBorder="1" applyAlignment="1" applyProtection="1">
      <alignment horizontal="center" vertical="center"/>
    </xf>
    <xf numFmtId="165" fontId="26" fillId="0" borderId="8" xfId="0" applyNumberFormat="1" applyFont="1" applyFill="1" applyBorder="1" applyAlignment="1" applyProtection="1">
      <alignment horizontal="right"/>
    </xf>
    <xf numFmtId="165" fontId="26" fillId="0" borderId="8" xfId="0" applyNumberFormat="1" applyFont="1" applyFill="1" applyBorder="1" applyAlignment="1" applyProtection="1">
      <alignment horizontal="right" vertical="top" wrapText="1"/>
    </xf>
    <xf numFmtId="165" fontId="26" fillId="0" borderId="10" xfId="0" applyNumberFormat="1" applyFont="1" applyFill="1" applyBorder="1" applyAlignment="1" applyProtection="1">
      <alignment horizontal="right" vertical="top" wrapText="1"/>
    </xf>
    <xf numFmtId="14" fontId="17" fillId="0" borderId="37" xfId="0" applyNumberFormat="1" applyFont="1" applyFill="1" applyBorder="1" applyAlignment="1" applyProtection="1">
      <alignment horizontal="center" vertical="center"/>
    </xf>
    <xf numFmtId="165" fontId="26" fillId="0" borderId="7" xfId="0" applyNumberFormat="1" applyFont="1" applyFill="1" applyBorder="1" applyAlignment="1" applyProtection="1">
      <alignment horizontal="right" vertical="top" wrapText="1"/>
    </xf>
    <xf numFmtId="14" fontId="17" fillId="0" borderId="38" xfId="0" applyNumberFormat="1" applyFont="1" applyFill="1" applyBorder="1" applyAlignment="1" applyProtection="1">
      <alignment horizontal="center" vertical="center"/>
    </xf>
    <xf numFmtId="165" fontId="26" fillId="0" borderId="13" xfId="0" applyNumberFormat="1" applyFont="1" applyFill="1" applyBorder="1" applyAlignment="1" applyProtection="1">
      <alignment horizontal="right" vertical="top" wrapText="1"/>
    </xf>
    <xf numFmtId="165" fontId="26" fillId="0" borderId="14" xfId="0" applyNumberFormat="1" applyFont="1" applyFill="1" applyBorder="1" applyAlignment="1" applyProtection="1">
      <alignment horizontal="right" vertical="top" wrapText="1"/>
    </xf>
    <xf numFmtId="0" fontId="43" fillId="0" borderId="7" xfId="0" applyFont="1" applyBorder="1" applyAlignment="1" applyProtection="1">
      <alignment vertical="center"/>
      <protection locked="0"/>
    </xf>
    <xf numFmtId="49" fontId="41" fillId="6" borderId="68" xfId="0" applyNumberFormat="1" applyFont="1" applyFill="1" applyBorder="1" applyAlignment="1">
      <alignment vertical="top" wrapText="1"/>
    </xf>
    <xf numFmtId="165" fontId="26" fillId="0" borderId="128" xfId="0" applyNumberFormat="1" applyFont="1" applyFill="1" applyBorder="1" applyAlignment="1" applyProtection="1">
      <alignment horizontal="right"/>
    </xf>
    <xf numFmtId="165" fontId="26" fillId="0" borderId="7" xfId="0" applyNumberFormat="1" applyFont="1" applyFill="1" applyBorder="1" applyAlignment="1" applyProtection="1">
      <alignment horizontal="right"/>
    </xf>
    <xf numFmtId="14" fontId="17" fillId="0" borderId="18" xfId="0" applyNumberFormat="1" applyFont="1" applyFill="1" applyBorder="1" applyAlignment="1" applyProtection="1">
      <alignment horizontal="center" vertical="center"/>
    </xf>
    <xf numFmtId="49" fontId="41" fillId="11" borderId="0" xfId="0" applyNumberFormat="1" applyFont="1" applyFill="1" applyBorder="1" applyAlignment="1">
      <alignment vertical="top" wrapText="1"/>
    </xf>
    <xf numFmtId="0" fontId="41" fillId="11" borderId="0" xfId="0" applyFont="1" applyFill="1" applyBorder="1" applyAlignment="1">
      <alignment vertical="top" wrapText="1"/>
    </xf>
    <xf numFmtId="0" fontId="43" fillId="11" borderId="0" xfId="0" applyFont="1" applyFill="1" applyAlignment="1">
      <alignment vertical="top" wrapText="1"/>
    </xf>
    <xf numFmtId="0" fontId="41" fillId="11" borderId="0" xfId="0" applyFont="1" applyFill="1" applyAlignment="1">
      <alignment vertical="top"/>
    </xf>
    <xf numFmtId="0" fontId="41" fillId="11" borderId="0" xfId="0" applyFont="1" applyFill="1" applyAlignment="1"/>
    <xf numFmtId="14" fontId="43" fillId="0" borderId="7" xfId="0" applyNumberFormat="1" applyFont="1" applyBorder="1" applyAlignment="1" applyProtection="1">
      <alignment horizontal="left"/>
      <protection locked="0"/>
    </xf>
    <xf numFmtId="0" fontId="14" fillId="0" borderId="7" xfId="0" applyFont="1" applyBorder="1" applyAlignment="1">
      <alignment horizontal="left"/>
    </xf>
    <xf numFmtId="0" fontId="43" fillId="0" borderId="7" xfId="0" applyFont="1" applyBorder="1" applyAlignment="1" applyProtection="1">
      <protection locked="0"/>
    </xf>
    <xf numFmtId="0" fontId="14" fillId="0" borderId="7" xfId="0" applyFont="1" applyBorder="1" applyAlignment="1"/>
    <xf numFmtId="0" fontId="0" fillId="11" borderId="0" xfId="0" applyFill="1" applyAlignment="1"/>
    <xf numFmtId="0" fontId="42" fillId="2" borderId="107" xfId="0" applyFont="1" applyFill="1" applyBorder="1" applyAlignment="1">
      <alignment horizontal="center" vertical="center" wrapText="1"/>
    </xf>
    <xf numFmtId="0" fontId="41" fillId="0" borderId="107" xfId="0" applyFont="1" applyBorder="1" applyAlignment="1">
      <alignment horizontal="center"/>
    </xf>
    <xf numFmtId="0" fontId="43" fillId="6" borderId="84" xfId="0" applyFont="1" applyFill="1" applyBorder="1" applyAlignment="1">
      <alignment horizontal="center" textRotation="90" wrapText="1"/>
    </xf>
    <xf numFmtId="0" fontId="0" fillId="0" borderId="84" xfId="0" applyBorder="1" applyAlignment="1">
      <alignment horizontal="center" textRotation="90" wrapText="1"/>
    </xf>
    <xf numFmtId="0" fontId="0" fillId="0" borderId="108" xfId="0" applyBorder="1" applyAlignment="1">
      <alignment horizontal="center" textRotation="90" wrapText="1"/>
    </xf>
    <xf numFmtId="0" fontId="43" fillId="6" borderId="85" xfId="0" applyFont="1" applyFill="1" applyBorder="1" applyAlignment="1">
      <alignment horizontal="center" textRotation="90" wrapText="1"/>
    </xf>
    <xf numFmtId="0" fontId="0" fillId="0" borderId="85" xfId="0" applyBorder="1" applyAlignment="1">
      <alignment horizontal="center" textRotation="90" wrapText="1"/>
    </xf>
    <xf numFmtId="0" fontId="0" fillId="0" borderId="109" xfId="0" applyBorder="1" applyAlignment="1">
      <alignment horizontal="center" textRotation="90" wrapText="1"/>
    </xf>
    <xf numFmtId="0" fontId="43" fillId="6" borderId="86" xfId="0" applyFont="1" applyFill="1" applyBorder="1" applyAlignment="1">
      <alignment horizontal="center" textRotation="90" wrapText="1"/>
    </xf>
    <xf numFmtId="0" fontId="0" fillId="0" borderId="86" xfId="0" applyBorder="1" applyAlignment="1">
      <alignment horizontal="center" textRotation="90" wrapText="1"/>
    </xf>
    <xf numFmtId="0" fontId="0" fillId="0" borderId="110" xfId="0" applyBorder="1" applyAlignment="1">
      <alignment horizontal="center" textRotation="90" wrapText="1"/>
    </xf>
    <xf numFmtId="0" fontId="41" fillId="6" borderId="84" xfId="0" applyFont="1" applyFill="1" applyBorder="1" applyAlignment="1">
      <alignment horizontal="center" textRotation="90" wrapText="1"/>
    </xf>
    <xf numFmtId="0" fontId="41" fillId="6" borderId="85" xfId="0" applyFont="1" applyFill="1" applyBorder="1" applyAlignment="1">
      <alignment horizontal="center" textRotation="90" wrapText="1"/>
    </xf>
    <xf numFmtId="0" fontId="42" fillId="2" borderId="0" xfId="0" applyFont="1" applyFill="1" applyBorder="1" applyAlignment="1">
      <alignment horizontal="left" vertical="center"/>
    </xf>
    <xf numFmtId="0" fontId="0" fillId="0" borderId="0" xfId="0" applyAlignment="1">
      <alignment horizontal="left"/>
    </xf>
    <xf numFmtId="0" fontId="43" fillId="11" borderId="0" xfId="0" applyFont="1" applyFill="1" applyAlignment="1" applyProtection="1">
      <alignment vertical="top" wrapText="1"/>
    </xf>
    <xf numFmtId="0" fontId="41" fillId="11" borderId="0" xfId="0" applyFont="1" applyFill="1" applyAlignment="1">
      <alignment vertical="top" wrapText="1"/>
    </xf>
    <xf numFmtId="0" fontId="43" fillId="0" borderId="76" xfId="0" applyFont="1" applyBorder="1" applyAlignment="1" applyProtection="1">
      <alignment vertical="center" wrapText="1"/>
      <protection locked="0"/>
    </xf>
    <xf numFmtId="0" fontId="43" fillId="0" borderId="70" xfId="0" applyFont="1" applyBorder="1" applyAlignment="1" applyProtection="1">
      <alignment vertical="center" wrapText="1"/>
      <protection locked="0"/>
    </xf>
    <xf numFmtId="0" fontId="0" fillId="11" borderId="0" xfId="0" applyFill="1" applyAlignment="1">
      <alignment vertical="top"/>
    </xf>
    <xf numFmtId="0" fontId="14" fillId="0" borderId="76" xfId="0" applyFont="1" applyBorder="1" applyAlignment="1" applyProtection="1">
      <alignment vertical="center"/>
      <protection locked="0"/>
    </xf>
    <xf numFmtId="0" fontId="41" fillId="11" borderId="0" xfId="0" applyFont="1" applyFill="1" applyBorder="1" applyAlignment="1">
      <alignment horizontal="left" vertical="top" wrapText="1"/>
    </xf>
    <xf numFmtId="0" fontId="0" fillId="0" borderId="0" xfId="0" applyBorder="1" applyAlignment="1">
      <alignment horizontal="left" vertical="top" wrapText="1"/>
    </xf>
    <xf numFmtId="0" fontId="42" fillId="2" borderId="69" xfId="0" applyFont="1" applyFill="1" applyBorder="1" applyAlignment="1">
      <alignment horizontal="left" vertical="top" wrapText="1"/>
    </xf>
    <xf numFmtId="0" fontId="0" fillId="0" borderId="76" xfId="0" applyBorder="1" applyAlignment="1">
      <alignment wrapText="1"/>
    </xf>
    <xf numFmtId="0" fontId="41" fillId="11" borderId="0" xfId="0" applyFont="1" applyFill="1" applyAlignment="1">
      <alignment horizontal="left" vertical="top" wrapText="1"/>
    </xf>
    <xf numFmtId="2" fontId="14" fillId="0" borderId="76" xfId="0" applyNumberFormat="1" applyFont="1" applyBorder="1" applyAlignment="1" applyProtection="1">
      <protection locked="0"/>
    </xf>
    <xf numFmtId="0" fontId="14" fillId="0" borderId="76" xfId="0" applyFont="1" applyBorder="1" applyAlignment="1"/>
    <xf numFmtId="0" fontId="14" fillId="0" borderId="70" xfId="0" applyFont="1" applyBorder="1" applyAlignment="1"/>
    <xf numFmtId="0" fontId="50" fillId="11" borderId="0" xfId="0" applyFont="1" applyFill="1" applyAlignment="1">
      <alignment horizontal="left" vertical="top" wrapText="1"/>
    </xf>
    <xf numFmtId="0" fontId="42" fillId="2" borderId="69" xfId="0" applyFont="1" applyFill="1" applyBorder="1" applyAlignment="1">
      <alignment horizontal="left" vertical="center" wrapText="1"/>
    </xf>
    <xf numFmtId="0" fontId="41" fillId="0" borderId="76" xfId="0" applyFont="1" applyBorder="1" applyAlignment="1">
      <alignment horizontal="left"/>
    </xf>
    <xf numFmtId="0" fontId="14" fillId="0" borderId="7" xfId="0" applyFont="1" applyBorder="1" applyAlignment="1" applyProtection="1">
      <protection locked="0"/>
    </xf>
    <xf numFmtId="0" fontId="14" fillId="0" borderId="70" xfId="0" applyFont="1" applyBorder="1" applyAlignment="1" applyProtection="1">
      <alignment vertical="center"/>
      <protection locked="0"/>
    </xf>
    <xf numFmtId="0" fontId="42" fillId="2" borderId="0" xfId="0" applyFont="1" applyFill="1" applyBorder="1" applyAlignment="1">
      <alignment horizontal="center" vertical="center" wrapText="1"/>
    </xf>
    <xf numFmtId="0" fontId="42" fillId="2" borderId="0" xfId="0" applyFont="1" applyFill="1" applyBorder="1" applyAlignment="1"/>
    <xf numFmtId="0" fontId="0" fillId="0" borderId="84" xfId="0" applyBorder="1" applyAlignment="1"/>
    <xf numFmtId="0" fontId="41" fillId="11" borderId="0" xfId="0" applyFont="1" applyFill="1" applyAlignment="1">
      <alignment horizontal="left" vertical="top"/>
    </xf>
    <xf numFmtId="0" fontId="0" fillId="11" borderId="0" xfId="0" applyFont="1" applyFill="1" applyAlignment="1">
      <alignment vertical="top" wrapText="1"/>
    </xf>
    <xf numFmtId="0" fontId="0" fillId="11" borderId="0" xfId="0" applyFill="1" applyAlignment="1">
      <alignment wrapText="1"/>
    </xf>
    <xf numFmtId="0" fontId="13" fillId="0" borderId="20" xfId="0" applyFont="1" applyBorder="1" applyAlignment="1"/>
    <xf numFmtId="0" fontId="13" fillId="0" borderId="21" xfId="0" applyFont="1" applyBorder="1" applyAlignment="1"/>
    <xf numFmtId="0" fontId="0" fillId="0" borderId="21" xfId="0" applyBorder="1" applyAlignment="1"/>
    <xf numFmtId="0" fontId="0" fillId="0" borderId="22" xfId="0" applyBorder="1" applyAlignment="1"/>
    <xf numFmtId="0" fontId="3" fillId="2" borderId="31" xfId="0" applyFont="1" applyFill="1" applyBorder="1" applyAlignment="1">
      <alignment horizontal="center" vertical="center" textRotation="90" wrapText="1"/>
    </xf>
    <xf numFmtId="0" fontId="3" fillId="2" borderId="47" xfId="0" applyFont="1" applyFill="1" applyBorder="1" applyAlignment="1">
      <alignment horizontal="center" vertical="center" textRotation="90" wrapText="1"/>
    </xf>
    <xf numFmtId="0" fontId="3" fillId="2" borderId="48" xfId="0" applyFont="1" applyFill="1" applyBorder="1" applyAlignment="1">
      <alignment horizontal="center" vertical="center" textRotation="90" wrapText="1"/>
    </xf>
    <xf numFmtId="0" fontId="0" fillId="0" borderId="0" xfId="0" applyAlignment="1">
      <alignment horizontal="left" vertical="top" wrapText="1"/>
    </xf>
    <xf numFmtId="0" fontId="41" fillId="11" borderId="0" xfId="0" applyFont="1" applyFill="1" applyAlignment="1" applyProtection="1">
      <alignment horizontal="left" vertical="top" wrapText="1"/>
      <protection locked="0"/>
    </xf>
    <xf numFmtId="0" fontId="0" fillId="0" borderId="0" xfId="0" applyAlignment="1" applyProtection="1">
      <alignment wrapText="1"/>
      <protection locked="0"/>
    </xf>
    <xf numFmtId="0" fontId="0" fillId="11" borderId="0" xfId="0" applyFill="1" applyAlignment="1" applyProtection="1">
      <alignment wrapText="1"/>
      <protection locked="0"/>
    </xf>
    <xf numFmtId="0" fontId="0" fillId="11" borderId="0" xfId="0" applyFill="1" applyAlignment="1">
      <alignment horizontal="left" wrapText="1"/>
    </xf>
    <xf numFmtId="0" fontId="41" fillId="10" borderId="0" xfId="0" applyFont="1" applyFill="1" applyBorder="1" applyAlignment="1" applyProtection="1">
      <alignment horizontal="left" vertical="top" wrapText="1"/>
      <protection locked="0"/>
    </xf>
    <xf numFmtId="0" fontId="41" fillId="10" borderId="0" xfId="0" applyFont="1" applyFill="1" applyBorder="1" applyAlignment="1" applyProtection="1">
      <alignment horizontal="left" vertical="top"/>
      <protection locked="0"/>
    </xf>
    <xf numFmtId="0" fontId="0" fillId="10" borderId="0" xfId="0" applyFill="1" applyAlignment="1"/>
    <xf numFmtId="0" fontId="41" fillId="11" borderId="0" xfId="0" applyFont="1" applyFill="1" applyAlignment="1" applyProtection="1">
      <alignment vertical="top" wrapText="1"/>
      <protection locked="0"/>
    </xf>
    <xf numFmtId="0" fontId="0" fillId="0" borderId="0" xfId="0" applyAlignment="1"/>
    <xf numFmtId="0" fontId="0" fillId="11" borderId="0" xfId="0" applyFill="1" applyAlignment="1">
      <alignment horizontal="left" vertical="top" wrapText="1"/>
    </xf>
    <xf numFmtId="0" fontId="36" fillId="0" borderId="76" xfId="0" applyFont="1" applyBorder="1" applyAlignment="1">
      <alignment horizontal="left" vertical="top" wrapText="1"/>
    </xf>
    <xf numFmtId="0" fontId="0" fillId="0" borderId="76" xfId="0" applyBorder="1" applyAlignment="1">
      <alignment horizontal="left" vertical="top" wrapText="1"/>
    </xf>
    <xf numFmtId="0" fontId="0" fillId="0" borderId="76" xfId="0" applyFont="1" applyBorder="1" applyAlignment="1">
      <alignment horizontal="left" vertical="top" wrapText="1"/>
    </xf>
    <xf numFmtId="0" fontId="0" fillId="0" borderId="76" xfId="0" applyFont="1" applyFill="1" applyBorder="1" applyAlignment="1">
      <alignment horizontal="left" vertical="top" wrapText="1"/>
    </xf>
    <xf numFmtId="0" fontId="37" fillId="0" borderId="76" xfId="0" applyFont="1" applyFill="1" applyBorder="1" applyAlignment="1">
      <alignment horizontal="left" vertical="top" wrapText="1"/>
    </xf>
    <xf numFmtId="0" fontId="36" fillId="0" borderId="76" xfId="0" applyFont="1" applyFill="1" applyBorder="1" applyAlignment="1">
      <alignment horizontal="left" vertical="top" wrapText="1"/>
    </xf>
    <xf numFmtId="0" fontId="41" fillId="11" borderId="0" xfId="0" applyFont="1" applyFill="1" applyBorder="1" applyAlignment="1"/>
  </cellXfs>
  <cellStyles count="5">
    <cellStyle name="Data" xfId="2" xr:uid="{00000000-0005-0000-0000-000000000000}"/>
    <cellStyle name="Header" xfId="1" xr:uid="{00000000-0005-0000-0000-000001000000}"/>
    <cellStyle name="Hyperlink" xfId="3" builtinId="8"/>
    <cellStyle name="Normal" xfId="0" builtinId="0"/>
    <cellStyle name="Normal 2" xfId="4" xr:uid="{00000000-0005-0000-0000-000002000000}"/>
  </cellStyles>
  <dxfs count="56">
    <dxf>
      <font>
        <color theme="0" tint="-0.24994659260841701"/>
      </font>
    </dxf>
    <dxf>
      <font>
        <color theme="0" tint="-0.24994659260841701"/>
      </font>
    </dxf>
    <dxf>
      <font>
        <color theme="0" tint="-0.24994659260841701"/>
      </font>
    </dxf>
    <dxf>
      <font>
        <strike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strike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strike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strike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19" formatCode="dd/mm/yyyy"/>
      <alignment horizontal="center" vertical="bottom" textRotation="0" wrapText="0" indent="0" justifyLastLine="0" shrinkToFit="0" readingOrder="0"/>
      <protection locked="1" hidden="1"/>
    </dxf>
    <dxf>
      <font>
        <strike val="0"/>
        <outline val="0"/>
        <shadow val="0"/>
        <u val="none"/>
        <vertAlign val="baseline"/>
        <sz val="11"/>
        <color theme="1"/>
        <name val="Calibri"/>
        <family val="2"/>
        <scheme val="minor"/>
      </font>
      <numFmt numFmtId="19" formatCode="dd/mm/yyyy"/>
      <alignment horizontal="center" vertical="bottom" textRotation="0" wrapText="0" indent="0" justifyLastLine="0" shrinkToFit="0" readingOrder="0"/>
      <protection locked="1" hidden="1"/>
    </dxf>
    <dxf>
      <font>
        <strike val="0"/>
        <outline val="0"/>
        <shadow val="0"/>
        <u val="none"/>
        <vertAlign val="baseline"/>
        <sz val="11"/>
        <color rgb="FF000000"/>
        <name val="Calibri"/>
        <family val="2"/>
        <scheme val="none"/>
      </font>
      <numFmt numFmtId="0" formatCode="General"/>
      <alignment horizontal="center" vertical="bottom" textRotation="0" wrapText="0" indent="0" justifyLastLine="0" shrinkToFit="0" readingOrder="0"/>
      <protection locked="1" hidden="1"/>
    </dxf>
    <dxf>
      <font>
        <b val="0"/>
        <i val="0"/>
        <strike val="0"/>
        <condense val="0"/>
        <extend val="0"/>
        <outline val="0"/>
        <shadow val="0"/>
        <u val="none"/>
        <vertAlign val="baseline"/>
        <sz val="11"/>
        <color theme="1"/>
        <name val="Calibri"/>
        <family val="2"/>
        <scheme val="minor"/>
      </font>
      <numFmt numFmtId="19" formatCode="dd/mm/yyyy"/>
      <alignment horizontal="center" vertical="center" textRotation="0" wrapText="1" indent="0" justifyLastLine="0" shrinkToFit="0" readingOrder="0"/>
      <protection locked="1" hidden="1"/>
    </dxf>
    <dxf>
      <fill>
        <patternFill>
          <bgColor rgb="FFFFFFBF"/>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BF"/>
        </patternFill>
      </fill>
    </dxf>
    <dxf>
      <font>
        <color theme="0"/>
      </font>
    </dxf>
    <dxf>
      <font>
        <color theme="0"/>
      </font>
    </dxf>
    <dxf>
      <fill>
        <patternFill>
          <bgColor rgb="FFFFFFBF"/>
        </patternFill>
      </fill>
    </dxf>
    <dxf>
      <font>
        <color theme="0"/>
      </font>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7F"/>
        </patternFill>
      </fill>
    </dxf>
    <dxf>
      <fill>
        <patternFill>
          <bgColor rgb="FFFF7F82"/>
        </patternFill>
      </fill>
    </dxf>
    <dxf>
      <fill>
        <patternFill>
          <bgColor theme="9" tint="0.59996337778862885"/>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FFBF"/>
        </patternFill>
      </fill>
    </dxf>
    <dxf>
      <fill>
        <patternFill>
          <bgColor rgb="FFFF7F82"/>
        </patternFill>
      </fill>
    </dxf>
    <dxf>
      <fill>
        <patternFill>
          <bgColor theme="9" tint="0.59996337778862885"/>
        </patternFill>
      </fill>
    </dxf>
    <dxf>
      <fill>
        <patternFill>
          <bgColor rgb="FFFF7F82"/>
        </patternFill>
      </fill>
    </dxf>
    <dxf>
      <fill>
        <patternFill>
          <bgColor theme="9" tint="0.59996337778862885"/>
        </patternFill>
      </fill>
    </dxf>
    <dxf>
      <fill>
        <patternFill>
          <bgColor rgb="FFFFFFBF"/>
        </patternFill>
      </fill>
    </dxf>
    <dxf>
      <fill>
        <patternFill>
          <bgColor rgb="FFFF7F82"/>
        </patternFill>
      </fill>
    </dxf>
    <dxf>
      <fill>
        <patternFill>
          <bgColor rgb="FFFF7F82"/>
        </patternFill>
      </fill>
    </dxf>
    <dxf>
      <fill>
        <patternFill>
          <bgColor theme="9" tint="0.59996337778862885"/>
        </patternFill>
      </fill>
    </dxf>
    <dxf>
      <font>
        <color theme="0"/>
      </font>
    </dxf>
    <dxf>
      <font>
        <b/>
        <i val="0"/>
      </font>
    </dxf>
    <dxf>
      <fill>
        <patternFill>
          <bgColor rgb="FFFF7F82"/>
        </patternFill>
      </fill>
    </dxf>
    <dxf>
      <fill>
        <patternFill>
          <bgColor theme="9" tint="0.59996337778862885"/>
        </patternFill>
      </fill>
    </dxf>
    <dxf>
      <fill>
        <patternFill>
          <bgColor theme="0" tint="-4.9989318521683403E-2"/>
        </patternFill>
      </fill>
    </dxf>
    <dxf>
      <fill>
        <patternFill>
          <bgColor rgb="FFFFFFBF"/>
        </patternFill>
      </fill>
    </dxf>
    <dxf>
      <font>
        <color theme="0" tint="-4.9989318521683403E-2"/>
      </font>
    </dxf>
    <dxf>
      <font>
        <color theme="0"/>
      </font>
    </dxf>
    <dxf>
      <font>
        <color theme="0" tint="-4.9989318521683403E-2"/>
      </font>
    </dxf>
    <dxf>
      <font>
        <color theme="0"/>
      </font>
    </dxf>
  </dxfs>
  <tableStyles count="0" defaultTableStyle="TableStyleMedium2" defaultPivotStyle="PivotStyleLight16"/>
  <colors>
    <mruColors>
      <color rgb="FFC6E3D8"/>
      <color rgb="FFFFFFBF"/>
      <color rgb="FFFF7F82"/>
      <color rgb="FFF8B9DC"/>
      <color rgb="FFFFFF7F"/>
      <color rgb="FFFFFFFF"/>
      <color rgb="FF58B080"/>
      <color rgb="FFFF3F43"/>
      <color rgb="FFFFEA00"/>
      <color rgb="FFFFF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257612070843117E-2"/>
          <c:y val="0.10787502822964294"/>
          <c:w val="0.9652258741969113"/>
          <c:h val="0.71797109376181012"/>
        </c:manualLayout>
      </c:layout>
      <c:barChart>
        <c:barDir val="col"/>
        <c:grouping val="stacked"/>
        <c:varyColors val="0"/>
        <c:ser>
          <c:idx val="0"/>
          <c:order val="0"/>
          <c:tx>
            <c:strRef>
              <c:f>Graphs!$C$25</c:f>
              <c:strCache>
                <c:ptCount val="1"/>
                <c:pt idx="0">
                  <c:v>Легкая</c:v>
                </c:pt>
              </c:strCache>
            </c:strRef>
          </c:tx>
          <c:spPr>
            <a:solidFill>
              <a:schemeClr val="accent1"/>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Graphs!$D$25:$AB$25</c:f>
              <c:numCache>
                <c:formatCode>#,##0</c:formatCode>
                <c:ptCount val="25"/>
                <c:pt idx="0">
                  <c:v>0</c:v>
                </c:pt>
                <c:pt idx="1">
                  <c:v>0</c:v>
                </c:pt>
                <c:pt idx="2">
                  <c:v>0</c:v>
                </c:pt>
                <c:pt idx="3">
                  <c:v>0</c:v>
                </c:pt>
                <c:pt idx="4">
                  <c:v>0</c:v>
                </c:pt>
                <c:pt idx="5">
                  <c:v>0</c:v>
                </c:pt>
                <c:pt idx="6">
                  <c:v>15.875209530889069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18.851811317930771</c:v>
                </c:pt>
                <c:pt idx="23">
                  <c:v>0</c:v>
                </c:pt>
                <c:pt idx="24">
                  <c:v>0</c:v>
                </c:pt>
              </c:numCache>
            </c:numRef>
          </c:val>
          <c:extLst>
            <c:ext xmlns:c16="http://schemas.microsoft.com/office/drawing/2014/chart" uri="{C3380CC4-5D6E-409C-BE32-E72D297353CC}">
              <c16:uniqueId val="{00000000-4B24-A247-B05A-342678D42B0D}"/>
            </c:ext>
          </c:extLst>
        </c:ser>
        <c:ser>
          <c:idx val="1"/>
          <c:order val="1"/>
          <c:tx>
            <c:strRef>
              <c:f>Graphs!$C$26</c:f>
              <c:strCache>
                <c:ptCount val="1"/>
                <c:pt idx="0">
                  <c:v>Умеренная</c:v>
                </c:pt>
              </c:strCache>
            </c:strRef>
          </c:tx>
          <c:spPr>
            <a:solidFill>
              <a:schemeClr val="accent2"/>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Graphs!$D$26:$AB$26</c:f>
              <c:numCache>
                <c:formatCode>#,##0</c:formatCode>
                <c:ptCount val="25"/>
                <c:pt idx="0">
                  <c:v>0</c:v>
                </c:pt>
                <c:pt idx="1">
                  <c:v>0</c:v>
                </c:pt>
                <c:pt idx="2">
                  <c:v>0</c:v>
                </c:pt>
                <c:pt idx="3">
                  <c:v>0</c:v>
                </c:pt>
                <c:pt idx="4">
                  <c:v>0</c:v>
                </c:pt>
                <c:pt idx="5">
                  <c:v>1.4416290990585041</c:v>
                </c:pt>
                <c:pt idx="6">
                  <c:v>0</c:v>
                </c:pt>
                <c:pt idx="7">
                  <c:v>10.55272500510825</c:v>
                </c:pt>
                <c:pt idx="8">
                  <c:v>0</c:v>
                </c:pt>
                <c:pt idx="9">
                  <c:v>0</c:v>
                </c:pt>
                <c:pt idx="10">
                  <c:v>0</c:v>
                </c:pt>
                <c:pt idx="11">
                  <c:v>0</c:v>
                </c:pt>
                <c:pt idx="12">
                  <c:v>0</c:v>
                </c:pt>
                <c:pt idx="13">
                  <c:v>0.72081454952925206</c:v>
                </c:pt>
                <c:pt idx="14">
                  <c:v>0.95147520537861274</c:v>
                </c:pt>
                <c:pt idx="15">
                  <c:v>1.4416290990585041</c:v>
                </c:pt>
                <c:pt idx="16">
                  <c:v>0</c:v>
                </c:pt>
                <c:pt idx="17">
                  <c:v>0.95147520537861274</c:v>
                </c:pt>
                <c:pt idx="18">
                  <c:v>0.72081454952925206</c:v>
                </c:pt>
                <c:pt idx="19">
                  <c:v>1.4416290990585041</c:v>
                </c:pt>
                <c:pt idx="20">
                  <c:v>0</c:v>
                </c:pt>
                <c:pt idx="21">
                  <c:v>1.4416290990585041</c:v>
                </c:pt>
                <c:pt idx="22">
                  <c:v>0</c:v>
                </c:pt>
                <c:pt idx="23">
                  <c:v>0</c:v>
                </c:pt>
                <c:pt idx="24">
                  <c:v>0</c:v>
                </c:pt>
              </c:numCache>
            </c:numRef>
          </c:val>
          <c:extLst>
            <c:ext xmlns:c16="http://schemas.microsoft.com/office/drawing/2014/chart" uri="{C3380CC4-5D6E-409C-BE32-E72D297353CC}">
              <c16:uniqueId val="{00000001-4B24-A247-B05A-342678D42B0D}"/>
            </c:ext>
          </c:extLst>
        </c:ser>
        <c:ser>
          <c:idx val="2"/>
          <c:order val="2"/>
          <c:tx>
            <c:strRef>
              <c:f>Graphs!$C$27</c:f>
              <c:strCache>
                <c:ptCount val="1"/>
                <c:pt idx="0">
                  <c:v>Тяжелая</c:v>
                </c:pt>
              </c:strCache>
            </c:strRef>
          </c:tx>
          <c:spPr>
            <a:solidFill>
              <a:schemeClr val="accent3"/>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Graphs!$D$27:$AB$27</c:f>
              <c:numCache>
                <c:formatCode>#,##0</c:formatCode>
                <c:ptCount val="25"/>
                <c:pt idx="0">
                  <c:v>0</c:v>
                </c:pt>
                <c:pt idx="1">
                  <c:v>0</c:v>
                </c:pt>
                <c:pt idx="2">
                  <c:v>0</c:v>
                </c:pt>
                <c:pt idx="3">
                  <c:v>0</c:v>
                </c:pt>
                <c:pt idx="4">
                  <c:v>0</c:v>
                </c:pt>
                <c:pt idx="5">
                  <c:v>7.1936529207379527</c:v>
                </c:pt>
                <c:pt idx="6">
                  <c:v>0</c:v>
                </c:pt>
                <c:pt idx="7">
                  <c:v>42.812800269015149</c:v>
                </c:pt>
                <c:pt idx="8">
                  <c:v>0</c:v>
                </c:pt>
                <c:pt idx="9">
                  <c:v>0</c:v>
                </c:pt>
                <c:pt idx="10">
                  <c:v>0</c:v>
                </c:pt>
                <c:pt idx="11">
                  <c:v>28.314411664453424</c:v>
                </c:pt>
                <c:pt idx="12">
                  <c:v>0</c:v>
                </c:pt>
                <c:pt idx="13">
                  <c:v>2.2968240487669069</c:v>
                </c:pt>
                <c:pt idx="14">
                  <c:v>3.0318077443723173</c:v>
                </c:pt>
                <c:pt idx="15">
                  <c:v>4.5936480975338139</c:v>
                </c:pt>
                <c:pt idx="16">
                  <c:v>2.2968240487669069</c:v>
                </c:pt>
                <c:pt idx="17">
                  <c:v>3.0318077443723173</c:v>
                </c:pt>
                <c:pt idx="18">
                  <c:v>2.2968240487669069</c:v>
                </c:pt>
                <c:pt idx="19">
                  <c:v>4.5936480975338139</c:v>
                </c:pt>
                <c:pt idx="20">
                  <c:v>4.5936480975338139</c:v>
                </c:pt>
                <c:pt idx="21">
                  <c:v>4.5936480975338139</c:v>
                </c:pt>
                <c:pt idx="22">
                  <c:v>0</c:v>
                </c:pt>
                <c:pt idx="23">
                  <c:v>0</c:v>
                </c:pt>
                <c:pt idx="24">
                  <c:v>0</c:v>
                </c:pt>
              </c:numCache>
            </c:numRef>
          </c:val>
          <c:extLst>
            <c:ext xmlns:c16="http://schemas.microsoft.com/office/drawing/2014/chart" uri="{C3380CC4-5D6E-409C-BE32-E72D297353CC}">
              <c16:uniqueId val="{00000002-4B24-A247-B05A-342678D42B0D}"/>
            </c:ext>
          </c:extLst>
        </c:ser>
        <c:ser>
          <c:idx val="3"/>
          <c:order val="3"/>
          <c:tx>
            <c:strRef>
              <c:f>Graphs!$C$28</c:f>
              <c:strCache>
                <c:ptCount val="1"/>
                <c:pt idx="0">
                  <c:v>Критическое состояние</c:v>
                </c:pt>
              </c:strCache>
            </c:strRef>
          </c:tx>
          <c:spPr>
            <a:solidFill>
              <a:schemeClr val="accent4"/>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Graphs!$D$28:$AB$28</c:f>
              <c:numCache>
                <c:formatCode>#,##0</c:formatCode>
                <c:ptCount val="25"/>
                <c:pt idx="0">
                  <c:v>0</c:v>
                </c:pt>
                <c:pt idx="1">
                  <c:v>2.9139964796595357</c:v>
                </c:pt>
                <c:pt idx="2">
                  <c:v>0.15292109805793483</c:v>
                </c:pt>
                <c:pt idx="3">
                  <c:v>0.12743424838161235</c:v>
                </c:pt>
                <c:pt idx="4">
                  <c:v>0.10300935077513665</c:v>
                </c:pt>
                <c:pt idx="5">
                  <c:v>0</c:v>
                </c:pt>
                <c:pt idx="6">
                  <c:v>0</c:v>
                </c:pt>
                <c:pt idx="7">
                  <c:v>0</c:v>
                </c:pt>
                <c:pt idx="8">
                  <c:v>12.578822267334987</c:v>
                </c:pt>
                <c:pt idx="9">
                  <c:v>1.5292109805793481</c:v>
                </c:pt>
                <c:pt idx="10">
                  <c:v>3.6701063533904361</c:v>
                </c:pt>
                <c:pt idx="11">
                  <c:v>6.4566685846683596</c:v>
                </c:pt>
                <c:pt idx="12">
                  <c:v>0.24743483227429733</c:v>
                </c:pt>
                <c:pt idx="13">
                  <c:v>0.21239041396935393</c:v>
                </c:pt>
                <c:pt idx="14">
                  <c:v>0.42478082793870786</c:v>
                </c:pt>
                <c:pt idx="15">
                  <c:v>0.84956165587741572</c:v>
                </c:pt>
                <c:pt idx="16">
                  <c:v>0.42478082793870786</c:v>
                </c:pt>
                <c:pt idx="17">
                  <c:v>0.42478082793870786</c:v>
                </c:pt>
                <c:pt idx="18">
                  <c:v>0.21239041396935393</c:v>
                </c:pt>
                <c:pt idx="19">
                  <c:v>0.42478082793870786</c:v>
                </c:pt>
                <c:pt idx="20">
                  <c:v>0.42478082793870786</c:v>
                </c:pt>
                <c:pt idx="21">
                  <c:v>0.42478082793870786</c:v>
                </c:pt>
                <c:pt idx="22">
                  <c:v>0</c:v>
                </c:pt>
                <c:pt idx="23">
                  <c:v>0</c:v>
                </c:pt>
                <c:pt idx="24">
                  <c:v>0</c:v>
                </c:pt>
              </c:numCache>
            </c:numRef>
          </c:val>
          <c:extLst>
            <c:ext xmlns:c16="http://schemas.microsoft.com/office/drawing/2014/chart" uri="{C3380CC4-5D6E-409C-BE32-E72D297353CC}">
              <c16:uniqueId val="{00000003-4B24-A247-B05A-342678D42B0D}"/>
            </c:ext>
          </c:extLst>
        </c:ser>
        <c:dLbls>
          <c:showLegendKey val="0"/>
          <c:showVal val="0"/>
          <c:showCatName val="0"/>
          <c:showSerName val="0"/>
          <c:showPercent val="0"/>
          <c:showBubbleSize val="0"/>
        </c:dLbls>
        <c:gapWidth val="150"/>
        <c:overlap val="100"/>
        <c:axId val="104004224"/>
        <c:axId val="105206144"/>
      </c:barChart>
      <c:catAx>
        <c:axId val="104004224"/>
        <c:scaling>
          <c:orientation val="minMax"/>
        </c:scaling>
        <c:delete val="1"/>
        <c:axPos val="b"/>
        <c:numFmt formatCode="General" sourceLinked="1"/>
        <c:majorTickMark val="none"/>
        <c:minorTickMark val="none"/>
        <c:tickLblPos val="nextTo"/>
        <c:crossAx val="105206144"/>
        <c:crosses val="autoZero"/>
        <c:auto val="1"/>
        <c:lblAlgn val="ctr"/>
        <c:lblOffset val="100"/>
        <c:noMultiLvlLbl val="0"/>
      </c:catAx>
      <c:valAx>
        <c:axId val="10520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4004224"/>
        <c:crosses val="autoZero"/>
        <c:crossBetween val="between"/>
      </c:valAx>
      <c:spPr>
        <a:noFill/>
        <a:ln>
          <a:solidFill>
            <a:schemeClr val="bg1">
              <a:lumMod val="50000"/>
            </a:schemeClr>
          </a:solidFill>
        </a:ln>
        <a:effectLst/>
      </c:spPr>
    </c:plotArea>
    <c:legend>
      <c:legendPos val="t"/>
      <c:layout>
        <c:manualLayout>
          <c:xMode val="edge"/>
          <c:yMode val="edge"/>
          <c:x val="0.38215090657355777"/>
          <c:y val="2.0943831752925166E-2"/>
          <c:w val="0.29723830982112875"/>
          <c:h val="5.954469174138220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ru-RU" sz="1800" b="0" i="0" baseline="0">
                <a:effectLst/>
              </a:rPr>
              <a:t>Число случаев </a:t>
            </a:r>
            <a:r>
              <a:rPr lang="en-GB" sz="1800" b="0" i="0" baseline="0">
                <a:effectLst/>
              </a:rPr>
              <a:t>COVID-19 </a:t>
            </a:r>
            <a:r>
              <a:rPr lang="ru-RU" sz="1800" b="0" i="0" baseline="0">
                <a:effectLst/>
              </a:rPr>
              <a:t>по степени тяжести в динамике</a:t>
            </a:r>
            <a:endParaRPr lang="en-GB" b="0">
              <a:effectLst/>
            </a:endParaRPr>
          </a:p>
        </c:rich>
      </c:tx>
      <c:overlay val="0"/>
      <c:spPr>
        <a:noFill/>
        <a:ln>
          <a:noFill/>
        </a:ln>
        <a:effectLst/>
      </c:spPr>
    </c:title>
    <c:autoTitleDeleted val="0"/>
    <c:plotArea>
      <c:layout/>
      <c:barChart>
        <c:barDir val="col"/>
        <c:grouping val="clustered"/>
        <c:varyColors val="0"/>
        <c:ser>
          <c:idx val="3"/>
          <c:order val="3"/>
          <c:tx>
            <c:strRef>
              <c:f>'COVID-19 Cases'!$F$9</c:f>
              <c:strCache>
                <c:ptCount val="1"/>
                <c:pt idx="0">
                  <c:v>Критическое состояние</c:v>
                </c:pt>
              </c:strCache>
            </c:strRef>
          </c:tx>
          <c:spPr>
            <a:solidFill>
              <a:schemeClr val="accent4"/>
            </a:solidFill>
            <a:ln>
              <a:noFill/>
            </a:ln>
            <a:effectLst/>
          </c:spPr>
          <c:invertIfNegative val="0"/>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Cases'!$F$10:$F$130</c:f>
              <c:numCache>
                <c:formatCode>#,##0.0</c:formatCode>
                <c:ptCount val="121"/>
                <c:pt idx="0">
                  <c:v>0</c:v>
                </c:pt>
                <c:pt idx="1">
                  <c:v>1.810200016150793E-3</c:v>
                </c:pt>
                <c:pt idx="2">
                  <c:v>3.9572304267076596E-3</c:v>
                </c:pt>
                <c:pt idx="3">
                  <c:v>6.8259732056302194E-3</c:v>
                </c:pt>
                <c:pt idx="4">
                  <c:v>1.0748013319131269E-2</c:v>
                </c:pt>
                <c:pt idx="5">
                  <c:v>1.6192421515109252E-2</c:v>
                </c:pt>
                <c:pt idx="6">
                  <c:v>2.3824519858694423E-2</c:v>
                </c:pt>
                <c:pt idx="7">
                  <c:v>3.4589517365059781E-2</c:v>
                </c:pt>
                <c:pt idx="8">
                  <c:v>4.9831553921817415E-2</c:v>
                </c:pt>
                <c:pt idx="9">
                  <c:v>7.1463135588303014E-2</c:v>
                </c:pt>
                <c:pt idx="10">
                  <c:v>0.10220624725442358</c:v>
                </c:pt>
                <c:pt idx="11">
                  <c:v>0.14593534830270699</c:v>
                </c:pt>
                <c:pt idx="12">
                  <c:v>0.2081650434316917</c:v>
                </c:pt>
                <c:pt idx="13">
                  <c:v>0.29674290777730739</c:v>
                </c:pt>
                <c:pt idx="14">
                  <c:v>0.42283264944573351</c:v>
                </c:pt>
                <c:pt idx="15">
                  <c:v>0.60140458753295811</c:v>
                </c:pt>
                <c:pt idx="16">
                  <c:v>0.84865331503861263</c:v>
                </c:pt>
                <c:pt idx="17">
                  <c:v>1.1833224964391407</c:v>
                </c:pt>
                <c:pt idx="18">
                  <c:v>1.626367598916528</c:v>
                </c:pt>
                <c:pt idx="19">
                  <c:v>2.1999482773703787</c:v>
                </c:pt>
                <c:pt idx="20">
                  <c:v>2.9258489993024908</c:v>
                </c:pt>
                <c:pt idx="21">
                  <c:v>3.8192209492047766</c:v>
                </c:pt>
                <c:pt idx="22">
                  <c:v>4.8676010340485547</c:v>
                </c:pt>
                <c:pt idx="23">
                  <c:v>6.036173331003031</c:v>
                </c:pt>
                <c:pt idx="24">
                  <c:v>7.2678830779965331</c:v>
                </c:pt>
                <c:pt idx="25">
                  <c:v>8.4951753160004184</c:v>
                </c:pt>
                <c:pt idx="26">
                  <c:v>9.68142386141432</c:v>
                </c:pt>
                <c:pt idx="27">
                  <c:v>10.790457424512258</c:v>
                </c:pt>
                <c:pt idx="28">
                  <c:v>11.785306966595668</c:v>
                </c:pt>
                <c:pt idx="29">
                  <c:v>12.630900785055529</c:v>
                </c:pt>
                <c:pt idx="30">
                  <c:v>13.296756254433989</c:v>
                </c:pt>
                <c:pt idx="31">
                  <c:v>13.766755532984916</c:v>
                </c:pt>
                <c:pt idx="32">
                  <c:v>14.067962618280813</c:v>
                </c:pt>
                <c:pt idx="33">
                  <c:v>14.22774320988203</c:v>
                </c:pt>
                <c:pt idx="34">
                  <c:v>14.269645083674167</c:v>
                </c:pt>
                <c:pt idx="35">
                  <c:v>14.213903022645859</c:v>
                </c:pt>
                <c:pt idx="36">
                  <c:v>14.077878560099396</c:v>
                </c:pt>
                <c:pt idx="37">
                  <c:v>13.876442845869137</c:v>
                </c:pt>
                <c:pt idx="38">
                  <c:v>13.622309894263966</c:v>
                </c:pt>
                <c:pt idx="39">
                  <c:v>13.326326553138028</c:v>
                </c:pt>
                <c:pt idx="40">
                  <c:v>12.997724730072793</c:v>
                </c:pt>
                <c:pt idx="41">
                  <c:v>12.644340709556412</c:v>
                </c:pt>
                <c:pt idx="42">
                  <c:v>12.272805781533927</c:v>
                </c:pt>
                <c:pt idx="43">
                  <c:v>11.888711865633532</c:v>
                </c:pt>
                <c:pt idx="44">
                  <c:v>11.496755347007067</c:v>
                </c:pt>
                <c:pt idx="45">
                  <c:v>11.100861930537958</c:v>
                </c:pt>
                <c:pt idx="46">
                  <c:v>10.704294962716371</c:v>
                </c:pt>
                <c:pt idx="47">
                  <c:v>10.30974935824579</c:v>
                </c:pt>
                <c:pt idx="48">
                  <c:v>9.9194329957305687</c:v>
                </c:pt>
                <c:pt idx="49">
                  <c:v>9.5351372086207284</c:v>
                </c:pt>
                <c:pt idx="50">
                  <c:v>9.1582977896027806</c:v>
                </c:pt>
                <c:pt idx="51">
                  <c:v>8.7900477450170911</c:v>
                </c:pt>
                <c:pt idx="52">
                  <c:v>8.4312628773247962</c:v>
                </c:pt>
                <c:pt idx="53">
                  <c:v>8.0826011352298757</c:v>
                </c:pt>
                <c:pt idx="54">
                  <c:v>7.7445365502420263</c:v>
                </c:pt>
                <c:pt idx="55">
                  <c:v>7.4173884730186748</c:v>
                </c:pt>
                <c:pt idx="56">
                  <c:v>7.1013467308069504</c:v>
                </c:pt>
                <c:pt idx="57">
                  <c:v>6.7964932470193258</c:v>
                </c:pt>
                <c:pt idx="58">
                  <c:v>6.5028205939350334</c:v>
                </c:pt>
                <c:pt idx="59">
                  <c:v>6.2202478884258126</c:v>
                </c:pt>
                <c:pt idx="60">
                  <c:v>5.9486343873243994</c:v>
                </c:pt>
                <c:pt idx="61">
                  <c:v>5.6877910925969513</c:v>
                </c:pt>
                <c:pt idx="62">
                  <c:v>5.4374906359796551</c:v>
                </c:pt>
                <c:pt idx="63">
                  <c:v>5.1974756774390007</c:v>
                </c:pt>
                <c:pt idx="64">
                  <c:v>4.9691989993879631</c:v>
                </c:pt>
                <c:pt idx="65">
                  <c:v>4.7623097842555442</c:v>
                </c:pt>
                <c:pt idx="66">
                  <c:v>4.5851342433844726</c:v>
                </c:pt>
                <c:pt idx="67">
                  <c:v>4.4445745244736825</c:v>
                </c:pt>
                <c:pt idx="68">
                  <c:v>4.3469659699524827</c:v>
                </c:pt>
                <c:pt idx="69">
                  <c:v>4.2988337302551614</c:v>
                </c:pt>
                <c:pt idx="70">
                  <c:v>4.3076288960526812</c:v>
                </c:pt>
                <c:pt idx="71">
                  <c:v>4.3825210682944853</c:v>
                </c:pt>
                <c:pt idx="72">
                  <c:v>4.5353310788567933</c:v>
                </c:pt>
                <c:pt idx="73">
                  <c:v>4.7817050694426158</c:v>
                </c:pt>
                <c:pt idx="74">
                  <c:v>5.1394059951534059</c:v>
                </c:pt>
                <c:pt idx="75">
                  <c:v>5.616317425924759</c:v>
                </c:pt>
                <c:pt idx="76">
                  <c:v>6.2214185080770665</c:v>
                </c:pt>
                <c:pt idx="77">
                  <c:v>6.966128131642904</c:v>
                </c:pt>
                <c:pt idx="78">
                  <c:v>7.8644455447802901</c:v>
                </c:pt>
                <c:pt idx="79">
                  <c:v>8.9331090295112467</c:v>
                </c:pt>
                <c:pt idx="80">
                  <c:v>10.191765210944975</c:v>
                </c:pt>
                <c:pt idx="81">
                  <c:v>11.663138804345769</c:v>
                </c:pt>
                <c:pt idx="82">
                  <c:v>13.373189011820513</c:v>
                </c:pt>
                <c:pt idx="83">
                  <c:v>15.351234264797569</c:v>
                </c:pt>
                <c:pt idx="84">
                  <c:v>17.630021520005307</c:v>
                </c:pt>
                <c:pt idx="85">
                  <c:v>20.245709898243835</c:v>
                </c:pt>
                <c:pt idx="86">
                  <c:v>23.237731304970868</c:v>
                </c:pt>
                <c:pt idx="87">
                  <c:v>26.648483224723055</c:v>
                </c:pt>
                <c:pt idx="88">
                  <c:v>30.522801908130617</c:v>
                </c:pt>
                <c:pt idx="89">
                  <c:v>34.90715888032657</c:v>
                </c:pt>
                <c:pt idx="90">
                  <c:v>39.848521827126078</c:v>
                </c:pt>
                <c:pt idx="91">
                  <c:v>45.392824745427397</c:v>
                </c:pt>
                <c:pt idx="92">
                  <c:v>51.583004517859578</c:v>
                </c:pt>
                <c:pt idx="93">
                  <c:v>58.456584692700034</c:v>
                </c:pt>
                <c:pt idx="94">
                  <c:v>66.042824716370532</c:v>
                </c:pt>
                <c:pt idx="95">
                  <c:v>74.359505381613687</c:v>
                </c:pt>
                <c:pt idx="96">
                  <c:v>83.409487571116344</c:v>
                </c:pt>
                <c:pt idx="97">
                  <c:v>93.177256563279684</c:v>
                </c:pt>
                <c:pt idx="98">
                  <c:v>103.62573871505174</c:v>
                </c:pt>
                <c:pt idx="99">
                  <c:v>114.69373717502276</c:v>
                </c:pt>
                <c:pt idx="100">
                  <c:v>126.29436131193088</c:v>
                </c:pt>
                <c:pt idx="101">
                  <c:v>138.31480404583289</c:v>
                </c:pt>
                <c:pt idx="102">
                  <c:v>150.61774084800322</c:v>
                </c:pt>
                <c:pt idx="103">
                  <c:v>163.04448307943753</c:v>
                </c:pt>
                <c:pt idx="104">
                  <c:v>175.41983013562756</c:v>
                </c:pt>
                <c:pt idx="105">
                  <c:v>187.55835738979039</c:v>
                </c:pt>
                <c:pt idx="106">
                  <c:v>199.27168733657123</c:v>
                </c:pt>
                <c:pt idx="107">
                  <c:v>210.37615705854449</c:v>
                </c:pt>
                <c:pt idx="108">
                  <c:v>220.70024347910172</c:v>
                </c:pt>
                <c:pt idx="109">
                  <c:v>230.09114814033816</c:v>
                </c:pt>
                <c:pt idx="110">
                  <c:v>238.42006444626861</c:v>
                </c:pt>
                <c:pt idx="111">
                  <c:v>245.58582512751039</c:v>
                </c:pt>
                <c:pt idx="112">
                  <c:v>251.51682099854659</c:v>
                </c:pt>
                <c:pt idx="113">
                  <c:v>256.17126053891769</c:v>
                </c:pt>
                <c:pt idx="114">
                  <c:v>259.53597917177723</c:v>
                </c:pt>
                <c:pt idx="115">
                  <c:v>261.62409545918206</c:v>
                </c:pt>
                <c:pt idx="116">
                  <c:v>262.47184860850251</c:v>
                </c:pt>
                <c:pt idx="117">
                  <c:v>262.13494592104388</c:v>
                </c:pt>
                <c:pt idx="118">
                  <c:v>260.68471258809353</c:v>
                </c:pt>
                <c:pt idx="119">
                  <c:v>258.20428261746207</c:v>
                </c:pt>
                <c:pt idx="120">
                  <c:v>254.7850098718616</c:v>
                </c:pt>
              </c:numCache>
            </c:numRef>
          </c:val>
          <c:extLst>
            <c:ext xmlns:c16="http://schemas.microsoft.com/office/drawing/2014/chart" uri="{C3380CC4-5D6E-409C-BE32-E72D297353CC}">
              <c16:uniqueId val="{00000003-261B-2448-B76A-348EFD5763F1}"/>
            </c:ext>
          </c:extLst>
        </c:ser>
        <c:ser>
          <c:idx val="4"/>
          <c:order val="4"/>
          <c:tx>
            <c:strRef>
              <c:f>'COVID-19 Cases'!$G$9</c:f>
              <c:strCache>
                <c:ptCount val="1"/>
                <c:pt idx="0">
                  <c:v>Скрининг/Сортировка больных</c:v>
                </c:pt>
              </c:strCache>
            </c:strRef>
          </c:tx>
          <c:spPr>
            <a:solidFill>
              <a:schemeClr val="accent5"/>
            </a:solidFill>
            <a:ln>
              <a:noFill/>
            </a:ln>
            <a:effectLst/>
          </c:spPr>
          <c:invertIfNegative val="0"/>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Cases'!$G$10:$G$130</c:f>
              <c:numCache>
                <c:formatCode>#,##0.0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extLst>
            <c:ext xmlns:c16="http://schemas.microsoft.com/office/drawing/2014/chart" uri="{C3380CC4-5D6E-409C-BE32-E72D297353CC}">
              <c16:uniqueId val="{00000004-261B-2448-B76A-348EFD5763F1}"/>
            </c:ext>
          </c:extLst>
        </c:ser>
        <c:ser>
          <c:idx val="5"/>
          <c:order val="5"/>
          <c:tx>
            <c:strRef>
              <c:f>'COVID-19 Cases'!$H$9</c:f>
              <c:strCache>
                <c:ptCount val="1"/>
                <c:pt idx="0">
                  <c:v>НЕ ИСПОЛЬЗУЕТСЯ</c:v>
                </c:pt>
              </c:strCache>
            </c:strRef>
          </c:tx>
          <c:spPr>
            <a:solidFill>
              <a:schemeClr val="accent6"/>
            </a:solidFill>
            <a:ln>
              <a:noFill/>
            </a:ln>
            <a:effectLst/>
          </c:spPr>
          <c:invertIfNegative val="0"/>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Cases'!$H$10:$H$130</c:f>
              <c:numCache>
                <c:formatCode>#,##0.0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extLst>
            <c:ext xmlns:c16="http://schemas.microsoft.com/office/drawing/2014/chart" uri="{C3380CC4-5D6E-409C-BE32-E72D297353CC}">
              <c16:uniqueId val="{00000005-261B-2448-B76A-348EFD5763F1}"/>
            </c:ext>
          </c:extLst>
        </c:ser>
        <c:ser>
          <c:idx val="6"/>
          <c:order val="6"/>
          <c:tx>
            <c:strRef>
              <c:f>'COVID-19 Cases'!$I$9</c:f>
              <c:strCache>
                <c:ptCount val="1"/>
                <c:pt idx="0">
                  <c:v>НЕ ИСПОЛЬЗУЕТСЯ</c:v>
                </c:pt>
              </c:strCache>
            </c:strRef>
          </c:tx>
          <c:spPr>
            <a:solidFill>
              <a:schemeClr val="accent1">
                <a:lumMod val="60000"/>
              </a:schemeClr>
            </a:solidFill>
            <a:ln>
              <a:noFill/>
            </a:ln>
            <a:effectLst/>
          </c:spPr>
          <c:invertIfNegative val="0"/>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Cases'!$I$10:$I$130</c:f>
              <c:numCache>
                <c:formatCode>#,##0.0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extLst>
            <c:ext xmlns:c16="http://schemas.microsoft.com/office/drawing/2014/chart" uri="{C3380CC4-5D6E-409C-BE32-E72D297353CC}">
              <c16:uniqueId val="{00000006-261B-2448-B76A-348EFD5763F1}"/>
            </c:ext>
          </c:extLst>
        </c:ser>
        <c:dLbls>
          <c:showLegendKey val="0"/>
          <c:showVal val="0"/>
          <c:showCatName val="0"/>
          <c:showSerName val="0"/>
          <c:showPercent val="0"/>
          <c:showBubbleSize val="0"/>
        </c:dLbls>
        <c:gapWidth val="150"/>
        <c:axId val="111144320"/>
        <c:axId val="121451648"/>
      </c:barChart>
      <c:lineChart>
        <c:grouping val="standard"/>
        <c:varyColors val="0"/>
        <c:ser>
          <c:idx val="0"/>
          <c:order val="0"/>
          <c:tx>
            <c:strRef>
              <c:f>'COVID-19 Cases'!$C$9</c:f>
              <c:strCache>
                <c:ptCount val="1"/>
                <c:pt idx="0">
                  <c:v>Легкая</c:v>
                </c:pt>
              </c:strCache>
            </c:strRef>
          </c:tx>
          <c:spPr>
            <a:ln w="28575" cap="rnd">
              <a:solidFill>
                <a:schemeClr val="accent1"/>
              </a:solidFill>
              <a:round/>
            </a:ln>
            <a:effectLst/>
          </c:spPr>
          <c:marker>
            <c:symbol val="none"/>
          </c:marker>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Cases'!$C$10:$C$130</c:f>
              <c:numCache>
                <c:formatCode>#,##0.0</c:formatCode>
                <c:ptCount val="121"/>
                <c:pt idx="0">
                  <c:v>2</c:v>
                </c:pt>
                <c:pt idx="1">
                  <c:v>2.4038019966004591</c:v>
                </c:pt>
                <c:pt idx="2">
                  <c:v>3.4335795729772371</c:v>
                </c:pt>
                <c:pt idx="3">
                  <c:v>4.8990382116125843</c:v>
                </c:pt>
                <c:pt idx="4">
                  <c:v>6.9853724772835628</c:v>
                </c:pt>
                <c:pt idx="5">
                  <c:v>9.956339177928859</c:v>
                </c:pt>
                <c:pt idx="6">
                  <c:v>14.187590223125399</c:v>
                </c:pt>
                <c:pt idx="7">
                  <c:v>20.214127422575405</c:v>
                </c:pt>
                <c:pt idx="8">
                  <c:v>28.797844955915163</c:v>
                </c:pt>
                <c:pt idx="9">
                  <c:v>41.023627058554808</c:v>
                </c:pt>
                <c:pt idx="10">
                  <c:v>58.436000584977023</c:v>
                </c:pt>
                <c:pt idx="11">
                  <c:v>83.233309248945389</c:v>
                </c:pt>
                <c:pt idx="12">
                  <c:v>118.54332159227836</c:v>
                </c:pt>
                <c:pt idx="13">
                  <c:v>168.81381430070505</c:v>
                </c:pt>
                <c:pt idx="14">
                  <c:v>240.36485668822328</c:v>
                </c:pt>
                <c:pt idx="15">
                  <c:v>336.09426412828202</c:v>
                </c:pt>
                <c:pt idx="16">
                  <c:v>461.29515330969468</c:v>
                </c:pt>
                <c:pt idx="17">
                  <c:v>621.19907109898861</c:v>
                </c:pt>
                <c:pt idx="18">
                  <c:v>820.3966434289232</c:v>
                </c:pt>
                <c:pt idx="19">
                  <c:v>1062.0964098827035</c:v>
                </c:pt>
                <c:pt idx="20">
                  <c:v>1347.2747410464247</c:v>
                </c:pt>
                <c:pt idx="21">
                  <c:v>1646.2519347851669</c:v>
                </c:pt>
                <c:pt idx="22">
                  <c:v>1935.103788402751</c:v>
                </c:pt>
                <c:pt idx="23">
                  <c:v>2185.2460111200166</c:v>
                </c:pt>
                <c:pt idx="24">
                  <c:v>2367.5125357525731</c:v>
                </c:pt>
                <c:pt idx="25">
                  <c:v>2515.3229978785275</c:v>
                </c:pt>
                <c:pt idx="26">
                  <c:v>2620.1303665724986</c:v>
                </c:pt>
                <c:pt idx="27">
                  <c:v>2675.3947766221272</c:v>
                </c:pt>
                <c:pt idx="28">
                  <c:v>2677.2323703429106</c:v>
                </c:pt>
                <c:pt idx="29">
                  <c:v>2624.8418148556862</c:v>
                </c:pt>
                <c:pt idx="30">
                  <c:v>2520.6475333260337</c:v>
                </c:pt>
                <c:pt idx="31">
                  <c:v>2419.6620084379997</c:v>
                </c:pt>
                <c:pt idx="32">
                  <c:v>2321.9421123854017</c:v>
                </c:pt>
                <c:pt idx="33">
                  <c:v>2227.5148942160408</c:v>
                </c:pt>
                <c:pt idx="34">
                  <c:v>2136.3798561781732</c:v>
                </c:pt>
                <c:pt idx="35">
                  <c:v>2048.5142695793465</c:v>
                </c:pt>
                <c:pt idx="36">
                  <c:v>1963.8776223623449</c:v>
                </c:pt>
                <c:pt idx="37">
                  <c:v>1882.4153336461336</c:v>
                </c:pt>
                <c:pt idx="38">
                  <c:v>1804.0618498335207</c:v>
                </c:pt>
                <c:pt idx="39">
                  <c:v>1728.7432193550758</c:v>
                </c:pt>
                <c:pt idx="40">
                  <c:v>1656.3792282352003</c:v>
                </c:pt>
                <c:pt idx="41">
                  <c:v>1586.8851660346622</c:v>
                </c:pt>
                <c:pt idx="42">
                  <c:v>1520.1732810067822</c:v>
                </c:pt>
                <c:pt idx="43">
                  <c:v>1456.1539742145078</c:v>
                </c:pt>
                <c:pt idx="44">
                  <c:v>1394.7367746482396</c:v>
                </c:pt>
                <c:pt idx="45">
                  <c:v>1335.8311308515406</c:v>
                </c:pt>
                <c:pt idx="46">
                  <c:v>1279.3470490265222</c:v>
                </c:pt>
                <c:pt idx="47">
                  <c:v>1225.1956029024109</c:v>
                </c:pt>
                <c:pt idx="48">
                  <c:v>1173.2893366813728</c:v>
                </c:pt>
                <c:pt idx="49">
                  <c:v>1123.5425790162979</c:v>
                </c:pt>
                <c:pt idx="50">
                  <c:v>1075.8716831334687</c:v>
                </c:pt>
                <c:pt idx="51">
                  <c:v>1030.1952058099769</c:v>
                </c:pt>
                <c:pt idx="52">
                  <c:v>986.43403588502588</c:v>
                </c:pt>
                <c:pt idx="53">
                  <c:v>944.51148126860357</c:v>
                </c:pt>
                <c:pt idx="54">
                  <c:v>904.35332196273373</c:v>
                </c:pt>
                <c:pt idx="55">
                  <c:v>865.88783538835924</c:v>
                </c:pt>
                <c:pt idx="56">
                  <c:v>829.04579928032558</c:v>
                </c:pt>
                <c:pt idx="57">
                  <c:v>793.76047654445347</c:v>
                </c:pt>
                <c:pt idx="58">
                  <c:v>759.96758573926832</c:v>
                </c:pt>
                <c:pt idx="59">
                  <c:v>727.60526022950944</c:v>
                </c:pt>
                <c:pt idx="60">
                  <c:v>696.61399854094782</c:v>
                </c:pt>
                <c:pt idx="61">
                  <c:v>666.93660801136502</c:v>
                </c:pt>
                <c:pt idx="62">
                  <c:v>638.5181434675128</c:v>
                </c:pt>
                <c:pt idx="63">
                  <c:v>611.30584235201229</c:v>
                </c:pt>
                <c:pt idx="64">
                  <c:v>596.91160174424715</c:v>
                </c:pt>
                <c:pt idx="65">
                  <c:v>594.33078315561511</c:v>
                </c:pt>
                <c:pt idx="66">
                  <c:v>603.28852238366835</c:v>
                </c:pt>
                <c:pt idx="67">
                  <c:v>624.18698410198408</c:v>
                </c:pt>
                <c:pt idx="68">
                  <c:v>658.1226577383859</c:v>
                </c:pt>
                <c:pt idx="69">
                  <c:v>706.971257443269</c:v>
                </c:pt>
                <c:pt idx="70">
                  <c:v>773.54796575802197</c:v>
                </c:pt>
                <c:pt idx="71">
                  <c:v>861.86049941575266</c:v>
                </c:pt>
                <c:pt idx="72">
                  <c:v>977.48426420286717</c:v>
                </c:pt>
                <c:pt idx="73">
                  <c:v>1128.1043349564388</c:v>
                </c:pt>
                <c:pt idx="74">
                  <c:v>1302.3813218579799</c:v>
                </c:pt>
                <c:pt idx="75">
                  <c:v>1503.7384326612962</c:v>
                </c:pt>
                <c:pt idx="76">
                  <c:v>1736.0648080022315</c:v>
                </c:pt>
                <c:pt idx="77">
                  <c:v>2003.7598148828172</c:v>
                </c:pt>
                <c:pt idx="78">
                  <c:v>2311.7745076679098</c:v>
                </c:pt>
                <c:pt idx="79">
                  <c:v>2665.6484702721045</c:v>
                </c:pt>
                <c:pt idx="80">
                  <c:v>3071.5381635909216</c:v>
                </c:pt>
                <c:pt idx="81">
                  <c:v>3536.2316444156786</c:v>
                </c:pt>
                <c:pt idx="82">
                  <c:v>4067.1430324402668</c:v>
                </c:pt>
                <c:pt idx="83">
                  <c:v>4672.2784104549</c:v>
                </c:pt>
                <c:pt idx="84">
                  <c:v>5360.1630303664278</c:v>
                </c:pt>
                <c:pt idx="85">
                  <c:v>6139.7179214404023</c:v>
                </c:pt>
                <c:pt idx="86">
                  <c:v>7020.0725203384263</c:v>
                </c:pt>
                <c:pt idx="87">
                  <c:v>8010.2991650446211</c:v>
                </c:pt>
                <c:pt idx="88">
                  <c:v>9119.055776558087</c:v>
                </c:pt>
                <c:pt idx="89">
                  <c:v>10354.125514888739</c:v>
                </c:pt>
                <c:pt idx="90">
                  <c:v>11721.847481406925</c:v>
                </c:pt>
                <c:pt idx="91">
                  <c:v>13226.441498426089</c:v>
                </c:pt>
                <c:pt idx="92">
                  <c:v>14869.243277539203</c:v>
                </c:pt>
                <c:pt idx="93">
                  <c:v>16647.884012334242</c:v>
                </c:pt>
                <c:pt idx="94">
                  <c:v>18555.4697718885</c:v>
                </c:pt>
                <c:pt idx="95">
                  <c:v>20579.838813977971</c:v>
                </c:pt>
                <c:pt idx="96">
                  <c:v>22702.995182640356</c:v>
                </c:pt>
                <c:pt idx="97">
                  <c:v>24900.829211890788</c:v>
                </c:pt>
                <c:pt idx="98">
                  <c:v>27143.233481584452</c:v>
                </c:pt>
                <c:pt idx="99">
                  <c:v>29394.700709362853</c:v>
                </c:pt>
                <c:pt idx="100">
                  <c:v>31615.445258138985</c:v>
                </c:pt>
                <c:pt idx="101">
                  <c:v>33763.024813417498</c:v>
                </c:pt>
                <c:pt idx="102">
                  <c:v>35794.362290267592</c:v>
                </c:pt>
                <c:pt idx="103">
                  <c:v>37667.99498572883</c:v>
                </c:pt>
                <c:pt idx="104">
                  <c:v>39346.325861531906</c:v>
                </c:pt>
                <c:pt idx="105">
                  <c:v>40797.635516736373</c:v>
                </c:pt>
                <c:pt idx="106">
                  <c:v>41997.639830490982</c:v>
                </c:pt>
                <c:pt idx="107">
                  <c:v>42930.443244942719</c:v>
                </c:pt>
                <c:pt idx="108">
                  <c:v>43588.826676985584</c:v>
                </c:pt>
                <c:pt idx="109">
                  <c:v>43973.901798803978</c:v>
                </c:pt>
                <c:pt idx="110">
                  <c:v>44094.240384891782</c:v>
                </c:pt>
                <c:pt idx="111">
                  <c:v>43964.635495091003</c:v>
                </c:pt>
                <c:pt idx="112">
                  <c:v>43604.666467956384</c:v>
                </c:pt>
                <c:pt idx="113">
                  <c:v>43037.226370457283</c:v>
                </c:pt>
                <c:pt idx="114">
                  <c:v>42287.13814606877</c:v>
                </c:pt>
                <c:pt idx="115">
                  <c:v>41379.94497995884</c:v>
                </c:pt>
                <c:pt idx="116">
                  <c:v>40340.920426292716</c:v>
                </c:pt>
                <c:pt idx="117">
                  <c:v>39194.310509567767</c:v>
                </c:pt>
                <c:pt idx="118">
                  <c:v>37962.795920783115</c:v>
                </c:pt>
                <c:pt idx="119">
                  <c:v>36667.147632215965</c:v>
                </c:pt>
                <c:pt idx="120">
                  <c:v>35326.042278330795</c:v>
                </c:pt>
              </c:numCache>
            </c:numRef>
          </c:val>
          <c:smooth val="0"/>
          <c:extLst>
            <c:ext xmlns:c16="http://schemas.microsoft.com/office/drawing/2014/chart" uri="{C3380CC4-5D6E-409C-BE32-E72D297353CC}">
              <c16:uniqueId val="{00000000-261B-2448-B76A-348EFD5763F1}"/>
            </c:ext>
          </c:extLst>
        </c:ser>
        <c:ser>
          <c:idx val="1"/>
          <c:order val="1"/>
          <c:tx>
            <c:strRef>
              <c:f>'COVID-19 Cases'!$D$9</c:f>
              <c:strCache>
                <c:ptCount val="1"/>
                <c:pt idx="0">
                  <c:v>Умеренная</c:v>
                </c:pt>
              </c:strCache>
            </c:strRef>
          </c:tx>
          <c:spPr>
            <a:ln w="28575" cap="rnd">
              <a:solidFill>
                <a:schemeClr val="accent2"/>
              </a:solidFill>
              <a:round/>
            </a:ln>
            <a:effectLst/>
          </c:spPr>
          <c:marker>
            <c:symbol val="none"/>
          </c:marker>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Cases'!$D$10:$D$130</c:f>
              <c:numCache>
                <c:formatCode>#,##0.0</c:formatCode>
                <c:ptCount val="121"/>
                <c:pt idx="0">
                  <c:v>0</c:v>
                </c:pt>
                <c:pt idx="1">
                  <c:v>0.22949195236619696</c:v>
                </c:pt>
                <c:pt idx="2">
                  <c:v>0.31654178828514035</c:v>
                </c:pt>
                <c:pt idx="3">
                  <c:v>0.4420315152409301</c:v>
                </c:pt>
                <c:pt idx="4">
                  <c:v>0.6220672018895459</c:v>
                </c:pt>
                <c:pt idx="5">
                  <c:v>0.87962077075972134</c:v>
                </c:pt>
                <c:pt idx="6">
                  <c:v>1.2474380366588418</c:v>
                </c:pt>
                <c:pt idx="7">
                  <c:v>1.7721792682778506</c:v>
                </c:pt>
                <c:pt idx="8">
                  <c:v>2.5203126327762959</c:v>
                </c:pt>
                <c:pt idx="9">
                  <c:v>3.586498898271345</c:v>
                </c:pt>
                <c:pt idx="10">
                  <c:v>5.1055133378415336</c:v>
                </c:pt>
                <c:pt idx="11">
                  <c:v>7.2691828383559614</c:v>
                </c:pt>
                <c:pt idx="12">
                  <c:v>10.350419385394824</c:v>
                </c:pt>
                <c:pt idx="13">
                  <c:v>14.737265422474195</c:v>
                </c:pt>
                <c:pt idx="14">
                  <c:v>20.981004829096388</c:v>
                </c:pt>
                <c:pt idx="15">
                  <c:v>29.250742115709901</c:v>
                </c:pt>
                <c:pt idx="16">
                  <c:v>39.953223216111837</c:v>
                </c:pt>
                <c:pt idx="17">
                  <c:v>53.466576962757337</c:v>
                </c:pt>
                <c:pt idx="18">
                  <c:v>70.085661904257577</c:v>
                </c:pt>
                <c:pt idx="19">
                  <c:v>89.955067559941824</c:v>
                </c:pt>
                <c:pt idx="20">
                  <c:v>112.99576818318835</c:v>
                </c:pt>
                <c:pt idx="21">
                  <c:v>136.05252589677153</c:v>
                </c:pt>
                <c:pt idx="22">
                  <c:v>156.80855150088746</c:v>
                </c:pt>
                <c:pt idx="23">
                  <c:v>172.64991170256241</c:v>
                </c:pt>
                <c:pt idx="24">
                  <c:v>181.08774859456182</c:v>
                </c:pt>
                <c:pt idx="25">
                  <c:v>186.11300775481811</c:v>
                </c:pt>
                <c:pt idx="26">
                  <c:v>187.12351330880253</c:v>
                </c:pt>
                <c:pt idx="27">
                  <c:v>183.74743449838743</c:v>
                </c:pt>
                <c:pt idx="28">
                  <c:v>175.88913461502818</c:v>
                </c:pt>
                <c:pt idx="29">
                  <c:v>163.75013600862385</c:v>
                </c:pt>
                <c:pt idx="30">
                  <c:v>147.82146083121398</c:v>
                </c:pt>
                <c:pt idx="31">
                  <c:v>133.84770182975109</c:v>
                </c:pt>
                <c:pt idx="32">
                  <c:v>121.5634044694533</c:v>
                </c:pt>
                <c:pt idx="33">
                  <c:v>110.74043675050379</c:v>
                </c:pt>
                <c:pt idx="34">
                  <c:v>101.18268373665668</c:v>
                </c:pt>
                <c:pt idx="35">
                  <c:v>92.721498829320126</c:v>
                </c:pt>
                <c:pt idx="36">
                  <c:v>85.211803735124931</c:v>
                </c:pt>
                <c:pt idx="37">
                  <c:v>78.528744508381692</c:v>
                </c:pt>
                <c:pt idx="38">
                  <c:v>72.564824278541153</c:v>
                </c:pt>
                <c:pt idx="39">
                  <c:v>67.227444611814519</c:v>
                </c:pt>
                <c:pt idx="40">
                  <c:v>62.43679717541842</c:v>
                </c:pt>
                <c:pt idx="41">
                  <c:v>58.12405570383013</c:v>
                </c:pt>
                <c:pt idx="42">
                  <c:v>54.229825407359058</c:v>
                </c:pt>
                <c:pt idx="43">
                  <c:v>50.702813084215563</c:v>
                </c:pt>
                <c:pt idx="44">
                  <c:v>47.4986864438456</c:v>
                </c:pt>
                <c:pt idx="45">
                  <c:v>44.579095646414167</c:v>
                </c:pt>
                <c:pt idx="46">
                  <c:v>41.910833918138636</c:v>
                </c:pt>
                <c:pt idx="47">
                  <c:v>39.465117406339481</c:v>
                </c:pt>
                <c:pt idx="48">
                  <c:v>37.216967270318115</c:v>
                </c:pt>
                <c:pt idx="49">
                  <c:v>35.144679431881443</c:v>
                </c:pt>
                <c:pt idx="50">
                  <c:v>33.229369490268724</c:v>
                </c:pt>
                <c:pt idx="51">
                  <c:v>31.45458209002874</c:v>
                </c:pt>
                <c:pt idx="52">
                  <c:v>29.80595555932624</c:v>
                </c:pt>
                <c:pt idx="53">
                  <c:v>28.270933946833374</c:v>
                </c:pt>
                <c:pt idx="54">
                  <c:v>26.838519708766253</c:v>
                </c:pt>
                <c:pt idx="55">
                  <c:v>25.499061260654553</c:v>
                </c:pt>
                <c:pt idx="56">
                  <c:v>24.244070433919987</c:v>
                </c:pt>
                <c:pt idx="57">
                  <c:v>23.066065584936066</c:v>
                </c:pt>
                <c:pt idx="58">
                  <c:v>21.958436710822557</c:v>
                </c:pt>
                <c:pt idx="59">
                  <c:v>20.915329446163362</c:v>
                </c:pt>
                <c:pt idx="60">
                  <c:v>19.931545260596362</c:v>
                </c:pt>
                <c:pt idx="61">
                  <c:v>19.002455559252912</c:v>
                </c:pt>
                <c:pt idx="62">
                  <c:v>18.123927715625115</c:v>
                </c:pt>
                <c:pt idx="63">
                  <c:v>17.292261347162235</c:v>
                </c:pt>
                <c:pt idx="64">
                  <c:v>17.681669945612143</c:v>
                </c:pt>
                <c:pt idx="65">
                  <c:v>19.100889118214852</c:v>
                </c:pt>
                <c:pt idx="66">
                  <c:v>21.453731396917554</c:v>
                </c:pt>
                <c:pt idx="67">
                  <c:v>24.72486398787359</c:v>
                </c:pt>
                <c:pt idx="68">
                  <c:v>28.974329226634119</c:v>
                </c:pt>
                <c:pt idx="69">
                  <c:v>34.33984946148199</c:v>
                </c:pt>
                <c:pt idx="70">
                  <c:v>41.047019494422074</c:v>
                </c:pt>
                <c:pt idx="71">
                  <c:v>49.428514911662454</c:v>
                </c:pt>
                <c:pt idx="72">
                  <c:v>59.954593667481447</c:v>
                </c:pt>
                <c:pt idx="73">
                  <c:v>73.278602276155823</c:v>
                </c:pt>
                <c:pt idx="74">
                  <c:v>88.091026317338361</c:v>
                </c:pt>
                <c:pt idx="75">
                  <c:v>104.68686121499299</c:v>
                </c:pt>
                <c:pt idx="76">
                  <c:v>123.38888193971145</c:v>
                </c:pt>
                <c:pt idx="77">
                  <c:v>144.55126131748398</c:v>
                </c:pt>
                <c:pt idx="78">
                  <c:v>168.56277939890134</c:v>
                </c:pt>
                <c:pt idx="79">
                  <c:v>195.84938525395623</c:v>
                </c:pt>
                <c:pt idx="80">
                  <c:v>226.87578376468551</c:v>
                </c:pt>
                <c:pt idx="81">
                  <c:v>262.14561379544546</c:v>
                </c:pt>
                <c:pt idx="82">
                  <c:v>302.19966129286638</c:v>
                </c:pt>
                <c:pt idx="83">
                  <c:v>347.61141522994546</c:v>
                </c:pt>
                <c:pt idx="84">
                  <c:v>398.97913448014333</c:v>
                </c:pt>
                <c:pt idx="85">
                  <c:v>456.91346529822727</c:v>
                </c:pt>
                <c:pt idx="86">
                  <c:v>522.01955721643685</c:v>
                </c:pt>
                <c:pt idx="87">
                  <c:v>594.87260691062045</c:v>
                </c:pt>
                <c:pt idx="88">
                  <c:v>675.98586553156974</c:v>
                </c:pt>
                <c:pt idx="89">
                  <c:v>765.77043853016107</c:v>
                </c:pt>
                <c:pt idx="90">
                  <c:v>864.48675943053127</c:v>
                </c:pt>
                <c:pt idx="91">
                  <c:v>972.18849792170045</c:v>
                </c:pt>
                <c:pt idx="92">
                  <c:v>1088.6609113132158</c:v>
                </c:pt>
                <c:pt idx="93">
                  <c:v>1213.3572551523357</c:v>
                </c:pt>
                <c:pt idx="94">
                  <c:v>1345.3387288380166</c:v>
                </c:pt>
                <c:pt idx="95">
                  <c:v>1483.2253101599094</c:v>
                </c:pt>
                <c:pt idx="96">
                  <c:v>1625.1663427815804</c:v>
                </c:pt>
                <c:pt idx="97">
                  <c:v>1768.8403653949979</c:v>
                </c:pt>
                <c:pt idx="98">
                  <c:v>1911.4928447321367</c:v>
                </c:pt>
                <c:pt idx="99">
                  <c:v>2050.0177393979284</c:v>
                </c:pt>
                <c:pt idx="100">
                  <c:v>2181.0840400590737</c:v>
                </c:pt>
                <c:pt idx="101">
                  <c:v>2301.3019896273563</c:v>
                </c:pt>
                <c:pt idx="102">
                  <c:v>2407.4165893941026</c:v>
                </c:pt>
                <c:pt idx="103">
                  <c:v>2496.5097551707568</c:v>
                </c:pt>
                <c:pt idx="104">
                  <c:v>2566.1887608931984</c:v>
                </c:pt>
                <c:pt idx="105">
                  <c:v>2614.7386741091664</c:v>
                </c:pt>
                <c:pt idx="106">
                  <c:v>2641.2207404500587</c:v>
                </c:pt>
                <c:pt idx="107">
                  <c:v>2645.5063742378497</c:v>
                </c:pt>
                <c:pt idx="108">
                  <c:v>2628.245855666727</c:v>
                </c:pt>
                <c:pt idx="109">
                  <c:v>2590.779886250049</c:v>
                </c:pt>
                <c:pt idx="110">
                  <c:v>2535.0089285824438</c:v>
                </c:pt>
                <c:pt idx="111">
                  <c:v>2463.2386592417874</c:v>
                </c:pt>
                <c:pt idx="112">
                  <c:v>2378.0197887977938</c:v>
                </c:pt>
                <c:pt idx="113">
                  <c:v>2281.9976705814001</c:v>
                </c:pt>
                <c:pt idx="114">
                  <c:v>2177.782690809473</c:v>
                </c:pt>
                <c:pt idx="115">
                  <c:v>2067.8475932157216</c:v>
                </c:pt>
                <c:pt idx="116">
                  <c:v>1954.4535577385673</c:v>
                </c:pt>
                <c:pt idx="117">
                  <c:v>1839.6035489667715</c:v>
                </c:pt>
                <c:pt idx="118">
                  <c:v>1725.0193320845656</c:v>
                </c:pt>
                <c:pt idx="119">
                  <c:v>1612.1375163638852</c:v>
                </c:pt>
                <c:pt idx="120">
                  <c:v>1502.1197855361656</c:v>
                </c:pt>
              </c:numCache>
            </c:numRef>
          </c:val>
          <c:smooth val="0"/>
          <c:extLst>
            <c:ext xmlns:c16="http://schemas.microsoft.com/office/drawing/2014/chart" uri="{C3380CC4-5D6E-409C-BE32-E72D297353CC}">
              <c16:uniqueId val="{00000001-261B-2448-B76A-348EFD5763F1}"/>
            </c:ext>
          </c:extLst>
        </c:ser>
        <c:ser>
          <c:idx val="2"/>
          <c:order val="2"/>
          <c:tx>
            <c:strRef>
              <c:f>'COVID-19 Cases'!$E$9</c:f>
              <c:strCache>
                <c:ptCount val="1"/>
                <c:pt idx="0">
                  <c:v>Тяжелая</c:v>
                </c:pt>
              </c:strCache>
            </c:strRef>
          </c:tx>
          <c:spPr>
            <a:ln w="28575" cap="rnd">
              <a:solidFill>
                <a:schemeClr val="accent3"/>
              </a:solidFill>
              <a:round/>
            </a:ln>
            <a:effectLst/>
          </c:spPr>
          <c:marker>
            <c:symbol val="none"/>
          </c:marker>
          <c:cat>
            <c:numRef>
              <c:f>'COVID-19 Cases'!$B$10:$B$130</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'COVID-19 Cases'!$E$10:$E$130</c:f>
              <c:numCache>
                <c:formatCode>#,##0.0</c:formatCode>
                <c:ptCount val="121"/>
                <c:pt idx="0">
                  <c:v>0</c:v>
                </c:pt>
                <c:pt idx="1">
                  <c:v>0.21402601705789434</c:v>
                </c:pt>
                <c:pt idx="2">
                  <c:v>0.30468379261390161</c:v>
                </c:pt>
                <c:pt idx="3">
                  <c:v>0.43404450074783296</c:v>
                </c:pt>
                <c:pt idx="4">
                  <c:v>0.61848137836599049</c:v>
                </c:pt>
                <c:pt idx="5">
                  <c:v>0.88132838424615489</c:v>
                </c:pt>
                <c:pt idx="6">
                  <c:v>1.2558308859756009</c:v>
                </c:pt>
                <c:pt idx="7">
                  <c:v>1.7893468754747464</c:v>
                </c:pt>
                <c:pt idx="8">
                  <c:v>2.5493269077521092</c:v>
                </c:pt>
                <c:pt idx="9">
                  <c:v>3.6318224611659664</c:v>
                </c:pt>
                <c:pt idx="10">
                  <c:v>5.1735851257487759</c:v>
                </c:pt>
                <c:pt idx="11">
                  <c:v>7.3692587512189975</c:v>
                </c:pt>
                <c:pt idx="12">
                  <c:v>10.495781468457228</c:v>
                </c:pt>
                <c:pt idx="13">
                  <c:v>14.946966771330194</c:v>
                </c:pt>
                <c:pt idx="14">
                  <c:v>21.282399477727068</c:v>
                </c:pt>
                <c:pt idx="15">
                  <c:v>29.752592962672871</c:v>
                </c:pt>
                <c:pt idx="16">
                  <c:v>40.823119603040354</c:v>
                </c:pt>
                <c:pt idx="17">
                  <c:v>54.953397730398763</c:v>
                </c:pt>
                <c:pt idx="18">
                  <c:v>72.545028135829384</c:v>
                </c:pt>
                <c:pt idx="19">
                  <c:v>93.876305955668599</c:v>
                </c:pt>
                <c:pt idx="20">
                  <c:v>119.02732374936046</c:v>
                </c:pt>
                <c:pt idx="21">
                  <c:v>145.33650314765376</c:v>
                </c:pt>
                <c:pt idx="22">
                  <c:v>170.68225410216954</c:v>
                </c:pt>
                <c:pt idx="23">
                  <c:v>192.54235603405505</c:v>
                </c:pt>
                <c:pt idx="24">
                  <c:v>208.35603741379151</c:v>
                </c:pt>
                <c:pt idx="25">
                  <c:v>221.17553135451203</c:v>
                </c:pt>
                <c:pt idx="26">
                  <c:v>230.25567748133142</c:v>
                </c:pt>
                <c:pt idx="27">
                  <c:v>235.02459305637231</c:v>
                </c:pt>
                <c:pt idx="28">
                  <c:v>235.14672228968681</c:v>
                </c:pt>
                <c:pt idx="29">
                  <c:v>230.55890783358618</c:v>
                </c:pt>
                <c:pt idx="30">
                  <c:v>221.48141197673075</c:v>
                </c:pt>
                <c:pt idx="31">
                  <c:v>212.83637740928623</c:v>
                </c:pt>
                <c:pt idx="32">
                  <c:v>204.58255065663207</c:v>
                </c:pt>
                <c:pt idx="33">
                  <c:v>196.67971936186686</c:v>
                </c:pt>
                <c:pt idx="34">
                  <c:v>189.09553981935801</c:v>
                </c:pt>
                <c:pt idx="35">
                  <c:v>181.80395273463185</c:v>
                </c:pt>
                <c:pt idx="36">
                  <c:v>174.78389279900142</c:v>
                </c:pt>
                <c:pt idx="37">
                  <c:v>168.01824110538291</c:v>
                </c:pt>
                <c:pt idx="38">
                  <c:v>161.49297787405163</c:v>
                </c:pt>
                <c:pt idx="39">
                  <c:v>155.19650004586694</c:v>
                </c:pt>
                <c:pt idx="40">
                  <c:v>149.11907424772647</c:v>
                </c:pt>
                <c:pt idx="41">
                  <c:v>143.25240062001234</c:v>
                </c:pt>
                <c:pt idx="42">
                  <c:v>137.58926717030383</c:v>
                </c:pt>
                <c:pt idx="43">
                  <c:v>132.12327780984018</c:v>
                </c:pt>
                <c:pt idx="44">
                  <c:v>126.84864014750474</c:v>
                </c:pt>
                <c:pt idx="45">
                  <c:v>121.76000155189421</c:v>
                </c:pt>
                <c:pt idx="46">
                  <c:v>116.85232402266303</c:v>
                </c:pt>
                <c:pt idx="47">
                  <c:v>112.12079010284495</c:v>
                </c:pt>
                <c:pt idx="48">
                  <c:v>107.56073346923755</c:v>
                </c:pt>
                <c:pt idx="49">
                  <c:v>103.16758900445137</c:v>
                </c:pt>
                <c:pt idx="50">
                  <c:v>98.936858120815515</c:v>
                </c:pt>
                <c:pt idx="51">
                  <c:v>94.864085905871107</c:v>
                </c:pt>
                <c:pt idx="52">
                  <c:v>90.944847319096027</c:v>
                </c:pt>
                <c:pt idx="53">
                  <c:v>87.17474021313609</c:v>
                </c:pt>
                <c:pt idx="54">
                  <c:v>83.549383399438383</c:v>
                </c:pt>
                <c:pt idx="55">
                  <c:v>80.064418344238561</c:v>
                </c:pt>
                <c:pt idx="56">
                  <c:v>76.715513379945222</c:v>
                </c:pt>
                <c:pt idx="57">
                  <c:v>73.498369560541022</c:v>
                </c:pt>
                <c:pt idx="58">
                  <c:v>70.408727487281681</c:v>
                </c:pt>
                <c:pt idx="59">
                  <c:v>67.442374590667029</c:v>
                </c:pt>
                <c:pt idx="60">
                  <c:v>64.59515248313248</c:v>
                </c:pt>
                <c:pt idx="61">
                  <c:v>61.862964099594386</c:v>
                </c:pt>
                <c:pt idx="62">
                  <c:v>59.241780424679746</c:v>
                </c:pt>
                <c:pt idx="63">
                  <c:v>56.727646669825432</c:v>
                </c:pt>
                <c:pt idx="64">
                  <c:v>55.36091834901459</c:v>
                </c:pt>
                <c:pt idx="65">
                  <c:v>55.043848453576402</c:v>
                </c:pt>
                <c:pt idx="66">
                  <c:v>55.745855316930083</c:v>
                </c:pt>
                <c:pt idx="67">
                  <c:v>57.499425200884531</c:v>
                </c:pt>
                <c:pt idx="68">
                  <c:v>60.400494462176184</c:v>
                </c:pt>
                <c:pt idx="69">
                  <c:v>64.615177754267791</c:v>
                </c:pt>
                <c:pt idx="70">
                  <c:v>70.393418446233753</c:v>
                </c:pt>
                <c:pt idx="71">
                  <c:v>78.091032969041635</c:v>
                </c:pt>
                <c:pt idx="72">
                  <c:v>88.202687541783718</c:v>
                </c:pt>
                <c:pt idx="73">
                  <c:v>101.40973143454633</c:v>
                </c:pt>
                <c:pt idx="74">
                  <c:v>116.68704193471432</c:v>
                </c:pt>
                <c:pt idx="75">
                  <c:v>134.34276709081411</c:v>
                </c:pt>
                <c:pt idx="76">
                  <c:v>154.72663625728933</c:v>
                </c:pt>
                <c:pt idx="77">
                  <c:v>178.23185777516989</c:v>
                </c:pt>
                <c:pt idx="78">
                  <c:v>205.29908093431541</c:v>
                </c:pt>
                <c:pt idx="79">
                  <c:v>236.41989260545466</c:v>
                </c:pt>
                <c:pt idx="80">
                  <c:v>272.13951535833951</c:v>
                </c:pt>
                <c:pt idx="81">
                  <c:v>313.0582613608791</c:v>
                </c:pt>
                <c:pt idx="82">
                  <c:v>359.83116370792959</c:v>
                </c:pt>
                <c:pt idx="83">
                  <c:v>413.16505672361427</c:v>
                </c:pt>
                <c:pt idx="84">
                  <c:v>473.81221641581936</c:v>
                </c:pt>
                <c:pt idx="85">
                  <c:v>542.55951559424261</c:v>
                </c:pt>
                <c:pt idx="86">
                  <c:v>620.21191854496305</c:v>
                </c:pt>
                <c:pt idx="87">
                  <c:v>707.56907302295042</c:v>
                </c:pt>
                <c:pt idx="88">
                  <c:v>805.39380223318904</c:v>
                </c:pt>
                <c:pt idx="89">
                  <c:v>914.37152018766369</c:v>
                </c:pt>
                <c:pt idx="90">
                  <c:v>1035.0600645920269</c:v>
                </c:pt>
                <c:pt idx="91">
                  <c:v>1167.8302369468006</c:v>
                </c:pt>
                <c:pt idx="92">
                  <c:v>1312.798516289374</c:v>
                </c:pt>
                <c:pt idx="93">
                  <c:v>1469.7549802861222</c:v>
                </c:pt>
                <c:pt idx="94">
                  <c:v>1638.0913501080358</c:v>
                </c:pt>
                <c:pt idx="95">
                  <c:v>1816.7360754248</c:v>
                </c:pt>
                <c:pt idx="96">
                  <c:v>2004.10514582922</c:v>
                </c:pt>
                <c:pt idx="97">
                  <c:v>2198.0783680012269</c:v>
                </c:pt>
                <c:pt idx="98">
                  <c:v>2396.0106236726192</c:v>
                </c:pt>
                <c:pt idx="99">
                  <c:v>2594.7856264066236</c:v>
                </c:pt>
                <c:pt idx="100">
                  <c:v>2790.915690539025</c:v>
                </c:pt>
                <c:pt idx="101">
                  <c:v>2980.6852405913596</c:v>
                </c:pt>
                <c:pt idx="102">
                  <c:v>3160.3290304959041</c:v>
                </c:pt>
                <c:pt idx="103">
                  <c:v>3326.2296315886429</c:v>
                </c:pt>
                <c:pt idx="104">
                  <c:v>3475.1142341251621</c:v>
                </c:pt>
                <c:pt idx="105">
                  <c:v>3604.2294960811078</c:v>
                </c:pt>
                <c:pt idx="106">
                  <c:v>3711.4756550017505</c:v>
                </c:pt>
                <c:pt idx="107">
                  <c:v>3795.486991220761</c:v>
                </c:pt>
                <c:pt idx="108">
                  <c:v>3855.6536754586609</c:v>
                </c:pt>
                <c:pt idx="109">
                  <c:v>3892.0882346399158</c:v>
                </c:pt>
                <c:pt idx="110">
                  <c:v>3905.5465977652611</c:v>
                </c:pt>
                <c:pt idx="111">
                  <c:v>3897.317798497651</c:v>
                </c:pt>
                <c:pt idx="112">
                  <c:v>3869.0975916277566</c:v>
                </c:pt>
                <c:pt idx="113">
                  <c:v>3822.8599043616846</c:v>
                </c:pt>
                <c:pt idx="114">
                  <c:v>3760.7370547243031</c:v>
                </c:pt>
                <c:pt idx="115">
                  <c:v>3684.9159951533488</c:v>
                </c:pt>
                <c:pt idx="116">
                  <c:v>3597.5542838613701</c:v>
                </c:pt>
                <c:pt idx="117">
                  <c:v>3500.7165625111197</c:v>
                </c:pt>
                <c:pt idx="118">
                  <c:v>3396.3302422655429</c:v>
                </c:pt>
                <c:pt idx="119">
                  <c:v>3286.157860810416</c:v>
                </c:pt>
                <c:pt idx="120">
                  <c:v>3171.7830272121696</c:v>
                </c:pt>
              </c:numCache>
            </c:numRef>
          </c:val>
          <c:smooth val="0"/>
          <c:extLst>
            <c:ext xmlns:c16="http://schemas.microsoft.com/office/drawing/2014/chart" uri="{C3380CC4-5D6E-409C-BE32-E72D297353CC}">
              <c16:uniqueId val="{00000002-261B-2448-B76A-348EFD5763F1}"/>
            </c:ext>
          </c:extLst>
        </c:ser>
        <c:dLbls>
          <c:showLegendKey val="0"/>
          <c:showVal val="0"/>
          <c:showCatName val="0"/>
          <c:showSerName val="0"/>
          <c:showPercent val="0"/>
          <c:showBubbleSize val="0"/>
        </c:dLbls>
        <c:marker val="1"/>
        <c:smooth val="0"/>
        <c:axId val="111144320"/>
        <c:axId val="121451648"/>
      </c:lineChart>
      <c:dateAx>
        <c:axId val="111144320"/>
        <c:scaling>
          <c:orientation val="minMax"/>
        </c:scaling>
        <c:delete val="0"/>
        <c:axPos val="b"/>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451648"/>
        <c:crosses val="autoZero"/>
        <c:auto val="1"/>
        <c:lblOffset val="100"/>
        <c:baseTimeUnit val="days"/>
      </c:dateAx>
      <c:valAx>
        <c:axId val="1214516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1443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solidFill>
                  <a:schemeClr val="tx1">
                    <a:lumMod val="65000"/>
                    <a:lumOff val="35000"/>
                  </a:schemeClr>
                </a:solidFill>
              </a:rPr>
              <a:t>Потребности</a:t>
            </a:r>
            <a:r>
              <a:rPr lang="ru-RU" baseline="0">
                <a:solidFill>
                  <a:schemeClr val="tx1">
                    <a:lumMod val="65000"/>
                    <a:lumOff val="35000"/>
                  </a:schemeClr>
                </a:solidFill>
              </a:rPr>
              <a:t> в кадровых ресурсах для лечения резко возросшего числа больных</a:t>
            </a:r>
            <a:endParaRPr lang="en-GB">
              <a:solidFill>
                <a:schemeClr val="tx1">
                  <a:lumMod val="65000"/>
                  <a:lumOff val="35000"/>
                </a:schemeClr>
              </a:solidFill>
            </a:endParaRPr>
          </a:p>
        </c:rich>
      </c:tx>
      <c:layout>
        <c:manualLayout>
          <c:xMode val="edge"/>
          <c:yMode val="edge"/>
          <c:x val="0.39601892313507642"/>
          <c:y val="2.5551684088269456E-2"/>
        </c:manualLayout>
      </c:layout>
      <c:overlay val="0"/>
      <c:spPr>
        <a:noFill/>
        <a:ln>
          <a:noFill/>
        </a:ln>
        <a:effectLst/>
      </c:spPr>
    </c:title>
    <c:autoTitleDeleted val="0"/>
    <c:plotArea>
      <c:layout/>
      <c:barChart>
        <c:barDir val="bar"/>
        <c:grouping val="stacked"/>
        <c:varyColors val="0"/>
        <c:ser>
          <c:idx val="0"/>
          <c:order val="0"/>
          <c:tx>
            <c:strRef>
              <c:f>Requirements!$E$53</c:f>
              <c:strCache>
                <c:ptCount val="1"/>
                <c:pt idx="0">
                  <c:v>Умеренная</c:v>
                </c:pt>
              </c:strCache>
            </c:strRef>
          </c:tx>
          <c:spPr>
            <a:solidFill>
              <a:schemeClr val="accent1"/>
            </a:solidFill>
            <a:ln>
              <a:noFill/>
            </a:ln>
            <a:effectLst/>
          </c:spPr>
          <c:invertIfNegative val="0"/>
          <c:cat>
            <c:strRef>
              <c:f>Requirements!$G$50:$AE$51</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Requirements!$G$53:$AE$53</c:f>
              <c:numCache>
                <c:formatCode>#,##0</c:formatCode>
                <c:ptCount val="25"/>
                <c:pt idx="0" formatCode="General">
                  <c:v>0</c:v>
                </c:pt>
                <c:pt idx="1">
                  <c:v>0</c:v>
                </c:pt>
                <c:pt idx="2">
                  <c:v>0</c:v>
                </c:pt>
                <c:pt idx="3">
                  <c:v>0</c:v>
                </c:pt>
                <c:pt idx="4">
                  <c:v>0</c:v>
                </c:pt>
                <c:pt idx="5">
                  <c:v>165.34414838986561</c:v>
                </c:pt>
                <c:pt idx="6">
                  <c:v>0</c:v>
                </c:pt>
                <c:pt idx="7">
                  <c:v>1210.3191662138163</c:v>
                </c:pt>
                <c:pt idx="8">
                  <c:v>0</c:v>
                </c:pt>
                <c:pt idx="9">
                  <c:v>0</c:v>
                </c:pt>
                <c:pt idx="10">
                  <c:v>0</c:v>
                </c:pt>
                <c:pt idx="11">
                  <c:v>0</c:v>
                </c:pt>
                <c:pt idx="12">
                  <c:v>0</c:v>
                </c:pt>
                <c:pt idx="13">
                  <c:v>82.672074194932804</c:v>
                </c:pt>
                <c:pt idx="14">
                  <c:v>109.1271379373113</c:v>
                </c:pt>
                <c:pt idx="15">
                  <c:v>165.34414838986561</c:v>
                </c:pt>
                <c:pt idx="16">
                  <c:v>0</c:v>
                </c:pt>
                <c:pt idx="17">
                  <c:v>109.1271379373113</c:v>
                </c:pt>
                <c:pt idx="18">
                  <c:v>82.672074194932804</c:v>
                </c:pt>
                <c:pt idx="19">
                  <c:v>165.34414838986561</c:v>
                </c:pt>
                <c:pt idx="20">
                  <c:v>0</c:v>
                </c:pt>
                <c:pt idx="21">
                  <c:v>165.34414838986561</c:v>
                </c:pt>
                <c:pt idx="22">
                  <c:v>0</c:v>
                </c:pt>
                <c:pt idx="23">
                  <c:v>0</c:v>
                </c:pt>
                <c:pt idx="24">
                  <c:v>0</c:v>
                </c:pt>
              </c:numCache>
            </c:numRef>
          </c:val>
          <c:extLst>
            <c:ext xmlns:c16="http://schemas.microsoft.com/office/drawing/2014/chart" uri="{C3380CC4-5D6E-409C-BE32-E72D297353CC}">
              <c16:uniqueId val="{00000000-7B34-4647-A4C6-1E844A165AC8}"/>
            </c:ext>
          </c:extLst>
        </c:ser>
        <c:ser>
          <c:idx val="1"/>
          <c:order val="1"/>
          <c:tx>
            <c:strRef>
              <c:f>Requirements!$E$54</c:f>
              <c:strCache>
                <c:ptCount val="1"/>
                <c:pt idx="0">
                  <c:v>Тяжелая</c:v>
                </c:pt>
              </c:strCache>
            </c:strRef>
          </c:tx>
          <c:spPr>
            <a:solidFill>
              <a:schemeClr val="accent2"/>
            </a:solidFill>
            <a:ln>
              <a:noFill/>
            </a:ln>
            <a:effectLst/>
          </c:spPr>
          <c:invertIfNegative val="0"/>
          <c:cat>
            <c:strRef>
              <c:f>Requirements!$G$50:$AE$51</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Requirements!$G$54:$AE$54</c:f>
              <c:numCache>
                <c:formatCode>#,##0</c:formatCode>
                <c:ptCount val="25"/>
                <c:pt idx="0" formatCode="General">
                  <c:v>0</c:v>
                </c:pt>
                <c:pt idx="1">
                  <c:v>0</c:v>
                </c:pt>
                <c:pt idx="2">
                  <c:v>0</c:v>
                </c:pt>
                <c:pt idx="3">
                  <c:v>0</c:v>
                </c:pt>
                <c:pt idx="4">
                  <c:v>0</c:v>
                </c:pt>
                <c:pt idx="5">
                  <c:v>382.25537325627494</c:v>
                </c:pt>
                <c:pt idx="6">
                  <c:v>0</c:v>
                </c:pt>
                <c:pt idx="7">
                  <c:v>2274.9808931982648</c:v>
                </c:pt>
                <c:pt idx="8">
                  <c:v>0</c:v>
                </c:pt>
                <c:pt idx="9">
                  <c:v>0</c:v>
                </c:pt>
                <c:pt idx="10">
                  <c:v>0</c:v>
                </c:pt>
                <c:pt idx="11">
                  <c:v>1504.5674455777287</c:v>
                </c:pt>
                <c:pt idx="12">
                  <c:v>0</c:v>
                </c:pt>
                <c:pt idx="13">
                  <c:v>122.04833118016441</c:v>
                </c:pt>
                <c:pt idx="14">
                  <c:v>161.10379715781704</c:v>
                </c:pt>
                <c:pt idx="15">
                  <c:v>244.09666236032882</c:v>
                </c:pt>
                <c:pt idx="16">
                  <c:v>122.04833118016441</c:v>
                </c:pt>
                <c:pt idx="17">
                  <c:v>161.10379715781704</c:v>
                </c:pt>
                <c:pt idx="18">
                  <c:v>122.04833118016441</c:v>
                </c:pt>
                <c:pt idx="19">
                  <c:v>244.09666236032882</c:v>
                </c:pt>
                <c:pt idx="20">
                  <c:v>244.09666236032882</c:v>
                </c:pt>
                <c:pt idx="21">
                  <c:v>244.09666236032882</c:v>
                </c:pt>
                <c:pt idx="22">
                  <c:v>0</c:v>
                </c:pt>
                <c:pt idx="23">
                  <c:v>0</c:v>
                </c:pt>
                <c:pt idx="24">
                  <c:v>0</c:v>
                </c:pt>
              </c:numCache>
            </c:numRef>
          </c:val>
          <c:extLst>
            <c:ext xmlns:c16="http://schemas.microsoft.com/office/drawing/2014/chart" uri="{C3380CC4-5D6E-409C-BE32-E72D297353CC}">
              <c16:uniqueId val="{00000001-7B34-4647-A4C6-1E844A165AC8}"/>
            </c:ext>
          </c:extLst>
        </c:ser>
        <c:ser>
          <c:idx val="2"/>
          <c:order val="2"/>
          <c:tx>
            <c:strRef>
              <c:f>Requirements!$E$55</c:f>
              <c:strCache>
                <c:ptCount val="1"/>
                <c:pt idx="0">
                  <c:v>Критическое состояние</c:v>
                </c:pt>
              </c:strCache>
            </c:strRef>
          </c:tx>
          <c:spPr>
            <a:solidFill>
              <a:schemeClr val="accent3"/>
            </a:solidFill>
            <a:ln>
              <a:noFill/>
            </a:ln>
            <a:effectLst/>
          </c:spPr>
          <c:invertIfNegative val="0"/>
          <c:cat>
            <c:strRef>
              <c:f>Requirements!$G$50:$AE$51</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Requirements!$G$55:$AE$55</c:f>
              <c:numCache>
                <c:formatCode>#,##0</c:formatCode>
                <c:ptCount val="25"/>
                <c:pt idx="0" formatCode="General">
                  <c:v>0</c:v>
                </c:pt>
                <c:pt idx="1">
                  <c:v>112.53480509089545</c:v>
                </c:pt>
                <c:pt idx="2">
                  <c:v>5.9056165936913061</c:v>
                </c:pt>
                <c:pt idx="3">
                  <c:v>4.9213471614094217</c:v>
                </c:pt>
                <c:pt idx="4">
                  <c:v>3.9780889554726162</c:v>
                </c:pt>
                <c:pt idx="5">
                  <c:v>0</c:v>
                </c:pt>
                <c:pt idx="6">
                  <c:v>0</c:v>
                </c:pt>
                <c:pt idx="7">
                  <c:v>0</c:v>
                </c:pt>
                <c:pt idx="8">
                  <c:v>485.77797605745508</c:v>
                </c:pt>
                <c:pt idx="9">
                  <c:v>59.056165936913061</c:v>
                </c:pt>
                <c:pt idx="10">
                  <c:v>141.73479824859137</c:v>
                </c:pt>
                <c:pt idx="11">
                  <c:v>249.34825617807738</c:v>
                </c:pt>
                <c:pt idx="12">
                  <c:v>9.5556157384032954</c:v>
                </c:pt>
                <c:pt idx="13">
                  <c:v>8.2022452690157035</c:v>
                </c:pt>
                <c:pt idx="14">
                  <c:v>16.404490538031407</c:v>
                </c:pt>
                <c:pt idx="15">
                  <c:v>32.808981076062814</c:v>
                </c:pt>
                <c:pt idx="16">
                  <c:v>16.404490538031407</c:v>
                </c:pt>
                <c:pt idx="17">
                  <c:v>16.404490538031407</c:v>
                </c:pt>
                <c:pt idx="18">
                  <c:v>8.2022452690157035</c:v>
                </c:pt>
                <c:pt idx="19">
                  <c:v>16.404490538031407</c:v>
                </c:pt>
                <c:pt idx="20">
                  <c:v>16.404490538031407</c:v>
                </c:pt>
                <c:pt idx="21">
                  <c:v>16.404490538031407</c:v>
                </c:pt>
                <c:pt idx="22">
                  <c:v>0</c:v>
                </c:pt>
                <c:pt idx="23">
                  <c:v>0</c:v>
                </c:pt>
                <c:pt idx="24">
                  <c:v>0</c:v>
                </c:pt>
              </c:numCache>
            </c:numRef>
          </c:val>
          <c:extLst>
            <c:ext xmlns:c16="http://schemas.microsoft.com/office/drawing/2014/chart" uri="{C3380CC4-5D6E-409C-BE32-E72D297353CC}">
              <c16:uniqueId val="{00000002-7B34-4647-A4C6-1E844A165AC8}"/>
            </c:ext>
          </c:extLst>
        </c:ser>
        <c:dLbls>
          <c:showLegendKey val="0"/>
          <c:showVal val="0"/>
          <c:showCatName val="0"/>
          <c:showSerName val="0"/>
          <c:showPercent val="0"/>
          <c:showBubbleSize val="0"/>
        </c:dLbls>
        <c:gapWidth val="150"/>
        <c:overlap val="100"/>
        <c:axId val="122050048"/>
        <c:axId val="122051584"/>
      </c:barChart>
      <c:catAx>
        <c:axId val="122050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51584"/>
        <c:crosses val="autoZero"/>
        <c:auto val="1"/>
        <c:lblAlgn val="ctr"/>
        <c:lblOffset val="100"/>
        <c:noMultiLvlLbl val="0"/>
      </c:catAx>
      <c:valAx>
        <c:axId val="122051584"/>
        <c:scaling>
          <c:orientation val="minMax"/>
        </c:scaling>
        <c:delete val="0"/>
        <c:axPos val="b"/>
        <c:majorGridlines>
          <c:spPr>
            <a:ln w="9525" cap="flat" cmpd="sng" algn="ctr">
              <a:solidFill>
                <a:schemeClr val="tx1">
                  <a:lumMod val="65000"/>
                  <a:lumOff val="35000"/>
                </a:schemeClr>
              </a:solidFill>
              <a:prstDash val="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050048"/>
        <c:crosses val="autoZero"/>
        <c:crossBetween val="between"/>
      </c:valAx>
      <c:spPr>
        <a:noFill/>
        <a:ln w="12700">
          <a:solidFill>
            <a:schemeClr val="tx1">
              <a:lumMod val="65000"/>
              <a:lumOff val="35000"/>
            </a:schemeClr>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Requirements!$F$90</c:f>
          <c:strCache>
            <c:ptCount val="1"/>
            <c:pt idx="0">
              <c:v>Врачи</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Requirements!$F$91</c:f>
              <c:strCache>
                <c:ptCount val="1"/>
                <c:pt idx="0">
                  <c:v>Персонал, имеющийся сегодня</c:v>
                </c:pt>
              </c:strCache>
            </c:strRef>
          </c:tx>
          <c:spPr>
            <a:solidFill>
              <a:schemeClr val="accent1"/>
            </a:solidFill>
            <a:ln>
              <a:noFill/>
            </a:ln>
            <a:effectLst/>
          </c:spPr>
          <c:invertIfNegative val="0"/>
          <c:cat>
            <c:strRef>
              <c:f>Requirements!$G$90:$L$90</c:f>
              <c:strCache>
                <c:ptCount val="6"/>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strCache>
            </c:strRef>
          </c:cat>
          <c:val>
            <c:numRef>
              <c:f>Requirements!$G$91:$L$91</c:f>
              <c:numCache>
                <c:formatCode>#,##0</c:formatCode>
                <c:ptCount val="6"/>
                <c:pt idx="0">
                  <c:v>0</c:v>
                </c:pt>
                <c:pt idx="1">
                  <c:v>50</c:v>
                </c:pt>
                <c:pt idx="2">
                  <c:v>2</c:v>
                </c:pt>
                <c:pt idx="3">
                  <c:v>2</c:v>
                </c:pt>
                <c:pt idx="4">
                  <c:v>2</c:v>
                </c:pt>
                <c:pt idx="5">
                  <c:v>300</c:v>
                </c:pt>
              </c:numCache>
            </c:numRef>
          </c:val>
          <c:extLst>
            <c:ext xmlns:c16="http://schemas.microsoft.com/office/drawing/2014/chart" uri="{C3380CC4-5D6E-409C-BE32-E72D297353CC}">
              <c16:uniqueId val="{00000000-A155-7D46-BC6C-B56DE595842B}"/>
            </c:ext>
          </c:extLst>
        </c:ser>
        <c:ser>
          <c:idx val="1"/>
          <c:order val="1"/>
          <c:tx>
            <c:strRef>
              <c:f>Requirements!$F$92</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Requirements!$G$90:$L$90</c:f>
              <c:strCache>
                <c:ptCount val="6"/>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strCache>
            </c:strRef>
          </c:cat>
          <c:val>
            <c:numRef>
              <c:f>Requirements!$G$92:$L$92</c:f>
              <c:numCache>
                <c:formatCode>#,##0</c:formatCode>
                <c:ptCount val="6"/>
                <c:pt idx="0">
                  <c:v>0</c:v>
                </c:pt>
                <c:pt idx="1">
                  <c:v>62.534805090895446</c:v>
                </c:pt>
                <c:pt idx="2">
                  <c:v>3.9056165936913061</c:v>
                </c:pt>
                <c:pt idx="3">
                  <c:v>2.9213471614094217</c:v>
                </c:pt>
                <c:pt idx="4">
                  <c:v>1.9780889554726162</c:v>
                </c:pt>
                <c:pt idx="5">
                  <c:v>247.5995216461406</c:v>
                </c:pt>
              </c:numCache>
            </c:numRef>
          </c:val>
          <c:extLst>
            <c:ext xmlns:c16="http://schemas.microsoft.com/office/drawing/2014/chart" uri="{C3380CC4-5D6E-409C-BE32-E72D297353CC}">
              <c16:uniqueId val="{00000001-A155-7D46-BC6C-B56DE595842B}"/>
            </c:ext>
          </c:extLst>
        </c:ser>
        <c:dLbls>
          <c:showLegendKey val="0"/>
          <c:showVal val="0"/>
          <c:showCatName val="0"/>
          <c:showSerName val="0"/>
          <c:showPercent val="0"/>
          <c:showBubbleSize val="0"/>
        </c:dLbls>
        <c:gapWidth val="150"/>
        <c:overlap val="100"/>
        <c:axId val="121394304"/>
        <c:axId val="121395840"/>
      </c:barChart>
      <c:catAx>
        <c:axId val="121394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95840"/>
        <c:crosses val="autoZero"/>
        <c:auto val="1"/>
        <c:lblAlgn val="ctr"/>
        <c:lblOffset val="100"/>
        <c:noMultiLvlLbl val="0"/>
      </c:catAx>
      <c:valAx>
        <c:axId val="1213958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39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Requirements!$F$96</c:f>
          <c:strCache>
            <c:ptCount val="1"/>
            <c:pt idx="0">
              <c:v>Специалисты-профессионалы по сестринской помощи</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Requirements!$F$97</c:f>
              <c:strCache>
                <c:ptCount val="1"/>
                <c:pt idx="0">
                  <c:v>Персонал, имеющийся сегодня</c:v>
                </c:pt>
              </c:strCache>
            </c:strRef>
          </c:tx>
          <c:spPr>
            <a:solidFill>
              <a:schemeClr val="accent1"/>
            </a:solidFill>
            <a:ln>
              <a:noFill/>
            </a:ln>
            <a:effectLst/>
          </c:spPr>
          <c:invertIfNegative val="0"/>
          <c:cat>
            <c:strRef>
              <c:f>Requirements!$G$96:$K$96</c:f>
              <c:strCache>
                <c:ptCount val="5"/>
                <c:pt idx="0">
                  <c:v>Специалист-профессионал по сестринской помощи (амбулаторные больные)</c:v>
                </c:pt>
                <c:pt idx="1">
                  <c:v>Специалист-профессионал по сестринской помощи (палатный)</c:v>
                </c:pt>
                <c:pt idx="2">
                  <c:v>Специалист-профессионал по сестринской помощи (интенсивная терапия)</c:v>
                </c:pt>
                <c:pt idx="3">
                  <c:v>Специалист-профессионал по сестринской помощи (ЭКМО)</c:v>
                </c:pt>
                <c:pt idx="4">
                  <c:v>Специалист-профессионал по сестринской помощи (диализ)</c:v>
                </c:pt>
              </c:strCache>
            </c:strRef>
          </c:cat>
          <c:val>
            <c:numRef>
              <c:f>Requirements!$G$97:$K$97</c:f>
              <c:numCache>
                <c:formatCode>#,##0</c:formatCode>
                <c:ptCount val="5"/>
                <c:pt idx="0">
                  <c:v>1010</c:v>
                </c:pt>
                <c:pt idx="1">
                  <c:v>2300</c:v>
                </c:pt>
                <c:pt idx="2">
                  <c:v>200</c:v>
                </c:pt>
                <c:pt idx="3">
                  <c:v>30</c:v>
                </c:pt>
                <c:pt idx="4">
                  <c:v>50</c:v>
                </c:pt>
              </c:numCache>
            </c:numRef>
          </c:val>
          <c:extLst>
            <c:ext xmlns:c16="http://schemas.microsoft.com/office/drawing/2014/chart" uri="{C3380CC4-5D6E-409C-BE32-E72D297353CC}">
              <c16:uniqueId val="{00000000-7177-2D42-AB64-91AC5EE62C3C}"/>
            </c:ext>
          </c:extLst>
        </c:ser>
        <c:ser>
          <c:idx val="1"/>
          <c:order val="1"/>
          <c:tx>
            <c:strRef>
              <c:f>Requirements!$F$98</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Requirements!$G$96:$K$96</c:f>
              <c:strCache>
                <c:ptCount val="5"/>
                <c:pt idx="0">
                  <c:v>Специалист-профессионал по сестринской помощи (амбулаторные больные)</c:v>
                </c:pt>
                <c:pt idx="1">
                  <c:v>Специалист-профессионал по сестринской помощи (палатный)</c:v>
                </c:pt>
                <c:pt idx="2">
                  <c:v>Специалист-профессионал по сестринской помощи (интенсивная терапия)</c:v>
                </c:pt>
                <c:pt idx="3">
                  <c:v>Специалист-профессионал по сестринской помощи (ЭКМО)</c:v>
                </c:pt>
                <c:pt idx="4">
                  <c:v>Специалист-профессионал по сестринской помощи (диализ)</c:v>
                </c:pt>
              </c:strCache>
            </c:strRef>
          </c:cat>
          <c:val>
            <c:numRef>
              <c:f>Requirements!$G$98:$K$98</c:f>
              <c:numCache>
                <c:formatCode>#,##0</c:formatCode>
                <c:ptCount val="5"/>
                <c:pt idx="0">
                  <c:v>-128.11519230216436</c:v>
                </c:pt>
                <c:pt idx="1">
                  <c:v>1185.3000594120813</c:v>
                </c:pt>
                <c:pt idx="2">
                  <c:v>285.77797605745508</c:v>
                </c:pt>
                <c:pt idx="3">
                  <c:v>29.056165936913061</c:v>
                </c:pt>
                <c:pt idx="4">
                  <c:v>91.734798248591375</c:v>
                </c:pt>
              </c:numCache>
            </c:numRef>
          </c:val>
          <c:extLst>
            <c:ext xmlns:c16="http://schemas.microsoft.com/office/drawing/2014/chart" uri="{C3380CC4-5D6E-409C-BE32-E72D297353CC}">
              <c16:uniqueId val="{00000001-7177-2D42-AB64-91AC5EE62C3C}"/>
            </c:ext>
          </c:extLst>
        </c:ser>
        <c:dLbls>
          <c:showLegendKey val="0"/>
          <c:showVal val="0"/>
          <c:showCatName val="0"/>
          <c:showSerName val="0"/>
          <c:showPercent val="0"/>
          <c:showBubbleSize val="0"/>
        </c:dLbls>
        <c:gapWidth val="150"/>
        <c:overlap val="100"/>
        <c:axId val="119681792"/>
        <c:axId val="119683328"/>
      </c:barChart>
      <c:catAx>
        <c:axId val="1196817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83328"/>
        <c:crosses val="autoZero"/>
        <c:auto val="1"/>
        <c:lblAlgn val="ctr"/>
        <c:lblOffset val="100"/>
        <c:noMultiLvlLbl val="0"/>
      </c:catAx>
      <c:valAx>
        <c:axId val="1196833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681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Requirements!$F$102</c:f>
          <c:strCache>
            <c:ptCount val="1"/>
            <c:pt idx="0">
              <c:v>Другие специалисты</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Requirements!$F$103</c:f>
              <c:strCache>
                <c:ptCount val="1"/>
                <c:pt idx="0">
                  <c:v>Персонал, имеющийся сегодня</c:v>
                </c:pt>
              </c:strCache>
            </c:strRef>
          </c:tx>
          <c:spPr>
            <a:solidFill>
              <a:schemeClr val="accent1"/>
            </a:solidFill>
            <a:ln>
              <a:noFill/>
            </a:ln>
            <a:effectLst/>
          </c:spPr>
          <c:invertIfNegative val="0"/>
          <c:cat>
            <c:strRef>
              <c:f>Requirements!$G$102:$L$102</c:f>
              <c:strCache>
                <c:ptCount val="6"/>
                <c:pt idx="0">
                  <c:v>Специалист по респираторной терапии (РТ)</c:v>
                </c:pt>
                <c:pt idx="1">
                  <c:v>Техник по обслуживанию медицинского оборудования (радиология)</c:v>
                </c:pt>
                <c:pt idx="2">
                  <c:v>Техник-фармацевт</c:v>
                </c:pt>
                <c:pt idx="3">
                  <c:v>Техник-лаборант</c:v>
                </c:pt>
                <c:pt idx="4">
                  <c:v>Фармацевт</c:v>
                </c:pt>
                <c:pt idx="5">
                  <c:v>Диетолог и нутрициолог</c:v>
                </c:pt>
              </c:strCache>
            </c:strRef>
          </c:cat>
          <c:val>
            <c:numRef>
              <c:f>Requirements!$G$103:$L$103</c:f>
              <c:numCache>
                <c:formatCode>General</c:formatCode>
                <c:ptCount val="6"/>
                <c:pt idx="0">
                  <c:v>800</c:v>
                </c:pt>
                <c:pt idx="1">
                  <c:v>10</c:v>
                </c:pt>
                <c:pt idx="2">
                  <c:v>140</c:v>
                </c:pt>
                <c:pt idx="3">
                  <c:v>250</c:v>
                </c:pt>
                <c:pt idx="4">
                  <c:v>250</c:v>
                </c:pt>
                <c:pt idx="5">
                  <c:v>75</c:v>
                </c:pt>
              </c:numCache>
            </c:numRef>
          </c:val>
          <c:extLst>
            <c:ext xmlns:c16="http://schemas.microsoft.com/office/drawing/2014/chart" uri="{C3380CC4-5D6E-409C-BE32-E72D297353CC}">
              <c16:uniqueId val="{00000000-CD50-5040-8CC9-BF2E301BB98E}"/>
            </c:ext>
          </c:extLst>
        </c:ser>
        <c:ser>
          <c:idx val="1"/>
          <c:order val="1"/>
          <c:tx>
            <c:strRef>
              <c:f>Requirements!$F$104</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Requirements!$G$102:$L$102</c:f>
              <c:strCache>
                <c:ptCount val="6"/>
                <c:pt idx="0">
                  <c:v>Специалист по респираторной терапии (РТ)</c:v>
                </c:pt>
                <c:pt idx="1">
                  <c:v>Техник по обслуживанию медицинского оборудования (радиология)</c:v>
                </c:pt>
                <c:pt idx="2">
                  <c:v>Техник-фармацевт</c:v>
                </c:pt>
                <c:pt idx="3">
                  <c:v>Техник-лаборант</c:v>
                </c:pt>
                <c:pt idx="4">
                  <c:v>Фармацевт</c:v>
                </c:pt>
                <c:pt idx="5">
                  <c:v>Диетолог и нутрициолог</c:v>
                </c:pt>
              </c:strCache>
            </c:strRef>
          </c:cat>
          <c:val>
            <c:numRef>
              <c:f>Requirements!$G$104:$L$104</c:f>
              <c:numCache>
                <c:formatCode>#,##0</c:formatCode>
                <c:ptCount val="6"/>
                <c:pt idx="0">
                  <c:v>953.91570175580614</c:v>
                </c:pt>
                <c:pt idx="1">
                  <c:v>-0.44438426159670463</c:v>
                </c:pt>
                <c:pt idx="2">
                  <c:v>72.922650644112906</c:v>
                </c:pt>
                <c:pt idx="3">
                  <c:v>36.635425633159741</c:v>
                </c:pt>
                <c:pt idx="4">
                  <c:v>192.24979182625725</c:v>
                </c:pt>
                <c:pt idx="5">
                  <c:v>63.452821718195821</c:v>
                </c:pt>
              </c:numCache>
            </c:numRef>
          </c:val>
          <c:extLst>
            <c:ext xmlns:c16="http://schemas.microsoft.com/office/drawing/2014/chart" uri="{C3380CC4-5D6E-409C-BE32-E72D297353CC}">
              <c16:uniqueId val="{00000001-CD50-5040-8CC9-BF2E301BB98E}"/>
            </c:ext>
          </c:extLst>
        </c:ser>
        <c:dLbls>
          <c:showLegendKey val="0"/>
          <c:showVal val="0"/>
          <c:showCatName val="0"/>
          <c:showSerName val="0"/>
          <c:showPercent val="0"/>
          <c:showBubbleSize val="0"/>
        </c:dLbls>
        <c:gapWidth val="150"/>
        <c:overlap val="100"/>
        <c:axId val="121835904"/>
        <c:axId val="121837440"/>
      </c:barChart>
      <c:catAx>
        <c:axId val="1218359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37440"/>
        <c:crosses val="autoZero"/>
        <c:auto val="1"/>
        <c:lblAlgn val="ctr"/>
        <c:lblOffset val="100"/>
        <c:noMultiLvlLbl val="0"/>
      </c:catAx>
      <c:valAx>
        <c:axId val="1218374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35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Requirements!$F$108</c:f>
          <c:strCache>
            <c:ptCount val="1"/>
            <c:pt idx="0">
              <c:v>Вспомогательный персонал больницы и поддержка пациентов</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Requirements!$F$109</c:f>
              <c:strCache>
                <c:ptCount val="1"/>
                <c:pt idx="0">
                  <c:v>Персонал, имеющийся сегодня</c:v>
                </c:pt>
              </c:strCache>
            </c:strRef>
          </c:tx>
          <c:spPr>
            <a:solidFill>
              <a:schemeClr val="accent1"/>
            </a:solidFill>
            <a:ln>
              <a:noFill/>
            </a:ln>
            <a:effectLst/>
          </c:spPr>
          <c:invertIfNegative val="0"/>
          <c:cat>
            <c:strRef>
              <c:f>Requirements!$G$108:$N$108</c:f>
              <c:strCache>
                <c:ptCount val="8"/>
                <c:pt idx="0">
                  <c:v>Вспомогательный персонал больницы (уборщицы и санитарки)</c:v>
                </c:pt>
                <c:pt idx="1">
                  <c:v>Вспомогательный персонал больницы (медицинские секретари)</c:v>
                </c:pt>
                <c:pt idx="2">
                  <c:v>Поддержка пациентов (социальная работа и консультирование)</c:v>
                </c:pt>
                <c:pt idx="3">
                  <c:v>Поддержка пациентов (физиотерапия и трудотерапия)</c:v>
                </c:pt>
                <c:pt idx="4">
                  <c:v>Поддержка пациентов (менеджер по ведению случаев)</c:v>
                </c:pt>
                <c:pt idx="5">
                  <c:v>Помощник по уходу за больными/помощник врача</c:v>
                </c:pt>
                <c:pt idx="6">
                  <c:v>N/A</c:v>
                </c:pt>
                <c:pt idx="7">
                  <c:v>N/A</c:v>
                </c:pt>
              </c:strCache>
            </c:strRef>
          </c:cat>
          <c:val>
            <c:numRef>
              <c:f>Requirements!$G$109:$N$109</c:f>
              <c:numCache>
                <c:formatCode>#,##0</c:formatCode>
                <c:ptCount val="8"/>
                <c:pt idx="0">
                  <c:v>200</c:v>
                </c:pt>
                <c:pt idx="1">
                  <c:v>150</c:v>
                </c:pt>
                <c:pt idx="2">
                  <c:v>290</c:v>
                </c:pt>
                <c:pt idx="3">
                  <c:v>140</c:v>
                </c:pt>
                <c:pt idx="4">
                  <c:v>300</c:v>
                </c:pt>
                <c:pt idx="5">
                  <c:v>1510</c:v>
                </c:pt>
                <c:pt idx="6">
                  <c:v>0</c:v>
                </c:pt>
                <c:pt idx="7">
                  <c:v>0</c:v>
                </c:pt>
              </c:numCache>
            </c:numRef>
          </c:val>
          <c:extLst>
            <c:ext xmlns:c16="http://schemas.microsoft.com/office/drawing/2014/chart" uri="{C3380CC4-5D6E-409C-BE32-E72D297353CC}">
              <c16:uniqueId val="{00000000-78D9-0940-B0DF-03B330EF3CC9}"/>
            </c:ext>
          </c:extLst>
        </c:ser>
        <c:ser>
          <c:idx val="1"/>
          <c:order val="1"/>
          <c:tx>
            <c:strRef>
              <c:f>Requirements!$F$110</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Requirements!$G$108:$N$108</c:f>
              <c:strCache>
                <c:ptCount val="8"/>
                <c:pt idx="0">
                  <c:v>Вспомогательный персонал больницы (уборщицы и санитарки)</c:v>
                </c:pt>
                <c:pt idx="1">
                  <c:v>Вспомогательный персонал больницы (медицинские секретари)</c:v>
                </c:pt>
                <c:pt idx="2">
                  <c:v>Поддержка пациентов (социальная работа и консультирование)</c:v>
                </c:pt>
                <c:pt idx="3">
                  <c:v>Поддержка пациентов (физиотерапия и трудотерапия)</c:v>
                </c:pt>
                <c:pt idx="4">
                  <c:v>Поддержка пациентов (менеджер по ведению случаев)</c:v>
                </c:pt>
                <c:pt idx="5">
                  <c:v>Помощник по уходу за больными/помощник врача</c:v>
                </c:pt>
                <c:pt idx="6">
                  <c:v>N/A</c:v>
                </c:pt>
                <c:pt idx="7">
                  <c:v>N/A</c:v>
                </c:pt>
              </c:strCache>
            </c:strRef>
          </c:cat>
          <c:val>
            <c:numRef>
              <c:f>Requirements!$G$110:$N$110</c:f>
              <c:numCache>
                <c:formatCode>#,##0</c:formatCode>
                <c:ptCount val="8"/>
                <c:pt idx="0">
                  <c:v>86.635425633159741</c:v>
                </c:pt>
                <c:pt idx="1">
                  <c:v>62.922650644112906</c:v>
                </c:pt>
                <c:pt idx="2">
                  <c:v>135.84530128822581</c:v>
                </c:pt>
                <c:pt idx="3">
                  <c:v>120.5011528983602</c:v>
                </c:pt>
                <c:pt idx="4">
                  <c:v>125.84530128822581</c:v>
                </c:pt>
                <c:pt idx="5">
                  <c:v>-462.76179085882018</c:v>
                </c:pt>
                <c:pt idx="6">
                  <c:v>0</c:v>
                </c:pt>
                <c:pt idx="7">
                  <c:v>0</c:v>
                </c:pt>
              </c:numCache>
            </c:numRef>
          </c:val>
          <c:extLst>
            <c:ext xmlns:c16="http://schemas.microsoft.com/office/drawing/2014/chart" uri="{C3380CC4-5D6E-409C-BE32-E72D297353CC}">
              <c16:uniqueId val="{00000001-78D9-0940-B0DF-03B330EF3CC9}"/>
            </c:ext>
          </c:extLst>
        </c:ser>
        <c:dLbls>
          <c:showLegendKey val="0"/>
          <c:showVal val="0"/>
          <c:showCatName val="0"/>
          <c:showSerName val="0"/>
          <c:showPercent val="0"/>
          <c:showBubbleSize val="0"/>
        </c:dLbls>
        <c:gapWidth val="150"/>
        <c:overlap val="100"/>
        <c:axId val="121880576"/>
        <c:axId val="121882112"/>
      </c:barChart>
      <c:catAx>
        <c:axId val="12188057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82112"/>
        <c:crosses val="autoZero"/>
        <c:auto val="1"/>
        <c:lblAlgn val="ctr"/>
        <c:lblOffset val="100"/>
        <c:noMultiLvlLbl val="0"/>
      </c:catAx>
      <c:valAx>
        <c:axId val="121882112"/>
        <c:scaling>
          <c:orientation val="minMax"/>
        </c:scaling>
        <c:delete val="0"/>
        <c:axPos val="b"/>
        <c:majorGridlines>
          <c:spPr>
            <a:ln w="9525" cap="flat" cmpd="sng" algn="ctr">
              <a:solidFill>
                <a:schemeClr val="tx1">
                  <a:lumMod val="15000"/>
                  <a:lumOff val="85000"/>
                </a:schemeClr>
              </a:solidFill>
              <a:round/>
            </a:ln>
            <a:effectLst/>
          </c:spPr>
        </c:majorGridlines>
        <c:title>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80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257602188237109E-2"/>
          <c:y val="0.19068365563343254"/>
          <c:w val="0.9652258741969113"/>
          <c:h val="0.71797109376181012"/>
        </c:manualLayout>
      </c:layout>
      <c:barChart>
        <c:barDir val="col"/>
        <c:grouping val="stacked"/>
        <c:varyColors val="0"/>
        <c:ser>
          <c:idx val="0"/>
          <c:order val="0"/>
          <c:tx>
            <c:strRef>
              <c:f>Graphs!$C$25</c:f>
              <c:strCache>
                <c:ptCount val="1"/>
                <c:pt idx="0">
                  <c:v>Легкая</c:v>
                </c:pt>
              </c:strCache>
            </c:strRef>
          </c:tx>
          <c:spPr>
            <a:solidFill>
              <a:schemeClr val="accent1"/>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Graphs!$D$25:$AB$25</c:f>
              <c:numCache>
                <c:formatCode>#,##0</c:formatCode>
                <c:ptCount val="25"/>
                <c:pt idx="0">
                  <c:v>0</c:v>
                </c:pt>
                <c:pt idx="1">
                  <c:v>0</c:v>
                </c:pt>
                <c:pt idx="2">
                  <c:v>0</c:v>
                </c:pt>
                <c:pt idx="3">
                  <c:v>0</c:v>
                </c:pt>
                <c:pt idx="4">
                  <c:v>0</c:v>
                </c:pt>
                <c:pt idx="5">
                  <c:v>0</c:v>
                </c:pt>
                <c:pt idx="6">
                  <c:v>15.875209530889069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18.851811317930771</c:v>
                </c:pt>
                <c:pt idx="23">
                  <c:v>0</c:v>
                </c:pt>
                <c:pt idx="24">
                  <c:v>0</c:v>
                </c:pt>
              </c:numCache>
            </c:numRef>
          </c:val>
          <c:extLst>
            <c:ext xmlns:c16="http://schemas.microsoft.com/office/drawing/2014/chart" uri="{C3380CC4-5D6E-409C-BE32-E72D297353CC}">
              <c16:uniqueId val="{00000000-4DBD-5049-BC65-9EFFC143A1D7}"/>
            </c:ext>
          </c:extLst>
        </c:ser>
        <c:ser>
          <c:idx val="1"/>
          <c:order val="1"/>
          <c:tx>
            <c:strRef>
              <c:f>Graphs!$C$26</c:f>
              <c:strCache>
                <c:ptCount val="1"/>
                <c:pt idx="0">
                  <c:v>Умеренная</c:v>
                </c:pt>
              </c:strCache>
            </c:strRef>
          </c:tx>
          <c:spPr>
            <a:solidFill>
              <a:schemeClr val="accent4"/>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Graphs!$D$26:$AB$26</c:f>
              <c:numCache>
                <c:formatCode>#,##0</c:formatCode>
                <c:ptCount val="25"/>
                <c:pt idx="0">
                  <c:v>0</c:v>
                </c:pt>
                <c:pt idx="1">
                  <c:v>0</c:v>
                </c:pt>
                <c:pt idx="2">
                  <c:v>0</c:v>
                </c:pt>
                <c:pt idx="3">
                  <c:v>0</c:v>
                </c:pt>
                <c:pt idx="4">
                  <c:v>0</c:v>
                </c:pt>
                <c:pt idx="5">
                  <c:v>1.4416290990585041</c:v>
                </c:pt>
                <c:pt idx="6">
                  <c:v>0</c:v>
                </c:pt>
                <c:pt idx="7">
                  <c:v>10.55272500510825</c:v>
                </c:pt>
                <c:pt idx="8">
                  <c:v>0</c:v>
                </c:pt>
                <c:pt idx="9">
                  <c:v>0</c:v>
                </c:pt>
                <c:pt idx="10">
                  <c:v>0</c:v>
                </c:pt>
                <c:pt idx="11">
                  <c:v>0</c:v>
                </c:pt>
                <c:pt idx="12">
                  <c:v>0</c:v>
                </c:pt>
                <c:pt idx="13">
                  <c:v>0.72081454952925206</c:v>
                </c:pt>
                <c:pt idx="14">
                  <c:v>0.95147520537861274</c:v>
                </c:pt>
                <c:pt idx="15">
                  <c:v>1.4416290990585041</c:v>
                </c:pt>
                <c:pt idx="16">
                  <c:v>0</c:v>
                </c:pt>
                <c:pt idx="17">
                  <c:v>0.95147520537861274</c:v>
                </c:pt>
                <c:pt idx="18">
                  <c:v>0.72081454952925206</c:v>
                </c:pt>
                <c:pt idx="19">
                  <c:v>1.4416290990585041</c:v>
                </c:pt>
                <c:pt idx="20">
                  <c:v>0</c:v>
                </c:pt>
                <c:pt idx="21">
                  <c:v>1.4416290990585041</c:v>
                </c:pt>
                <c:pt idx="22">
                  <c:v>0</c:v>
                </c:pt>
                <c:pt idx="23">
                  <c:v>0</c:v>
                </c:pt>
                <c:pt idx="24">
                  <c:v>0</c:v>
                </c:pt>
              </c:numCache>
            </c:numRef>
          </c:val>
          <c:extLst>
            <c:ext xmlns:c16="http://schemas.microsoft.com/office/drawing/2014/chart" uri="{C3380CC4-5D6E-409C-BE32-E72D297353CC}">
              <c16:uniqueId val="{00000001-4DBD-5049-BC65-9EFFC143A1D7}"/>
            </c:ext>
          </c:extLst>
        </c:ser>
        <c:ser>
          <c:idx val="2"/>
          <c:order val="2"/>
          <c:tx>
            <c:strRef>
              <c:f>Graphs!$C$27</c:f>
              <c:strCache>
                <c:ptCount val="1"/>
                <c:pt idx="0">
                  <c:v>Тяжелая</c:v>
                </c:pt>
              </c:strCache>
            </c:strRef>
          </c:tx>
          <c:spPr>
            <a:solidFill>
              <a:srgbClr val="FFEA00"/>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Graphs!$D$27:$AB$27</c:f>
              <c:numCache>
                <c:formatCode>#,##0</c:formatCode>
                <c:ptCount val="25"/>
                <c:pt idx="0">
                  <c:v>0</c:v>
                </c:pt>
                <c:pt idx="1">
                  <c:v>0</c:v>
                </c:pt>
                <c:pt idx="2">
                  <c:v>0</c:v>
                </c:pt>
                <c:pt idx="3">
                  <c:v>0</c:v>
                </c:pt>
                <c:pt idx="4">
                  <c:v>0</c:v>
                </c:pt>
                <c:pt idx="5">
                  <c:v>7.1936529207379527</c:v>
                </c:pt>
                <c:pt idx="6">
                  <c:v>0</c:v>
                </c:pt>
                <c:pt idx="7">
                  <c:v>42.812800269015149</c:v>
                </c:pt>
                <c:pt idx="8">
                  <c:v>0</c:v>
                </c:pt>
                <c:pt idx="9">
                  <c:v>0</c:v>
                </c:pt>
                <c:pt idx="10">
                  <c:v>0</c:v>
                </c:pt>
                <c:pt idx="11">
                  <c:v>28.314411664453424</c:v>
                </c:pt>
                <c:pt idx="12">
                  <c:v>0</c:v>
                </c:pt>
                <c:pt idx="13">
                  <c:v>2.2968240487669069</c:v>
                </c:pt>
                <c:pt idx="14">
                  <c:v>3.0318077443723173</c:v>
                </c:pt>
                <c:pt idx="15">
                  <c:v>4.5936480975338139</c:v>
                </c:pt>
                <c:pt idx="16">
                  <c:v>2.2968240487669069</c:v>
                </c:pt>
                <c:pt idx="17">
                  <c:v>3.0318077443723173</c:v>
                </c:pt>
                <c:pt idx="18">
                  <c:v>2.2968240487669069</c:v>
                </c:pt>
                <c:pt idx="19">
                  <c:v>4.5936480975338139</c:v>
                </c:pt>
                <c:pt idx="20">
                  <c:v>4.5936480975338139</c:v>
                </c:pt>
                <c:pt idx="21">
                  <c:v>4.5936480975338139</c:v>
                </c:pt>
                <c:pt idx="22">
                  <c:v>0</c:v>
                </c:pt>
                <c:pt idx="23">
                  <c:v>0</c:v>
                </c:pt>
                <c:pt idx="24">
                  <c:v>0</c:v>
                </c:pt>
              </c:numCache>
            </c:numRef>
          </c:val>
          <c:extLst>
            <c:ext xmlns:c16="http://schemas.microsoft.com/office/drawing/2014/chart" uri="{C3380CC4-5D6E-409C-BE32-E72D297353CC}">
              <c16:uniqueId val="{00000002-4DBD-5049-BC65-9EFFC143A1D7}"/>
            </c:ext>
          </c:extLst>
        </c:ser>
        <c:ser>
          <c:idx val="3"/>
          <c:order val="3"/>
          <c:tx>
            <c:strRef>
              <c:f>Graphs!$C$28</c:f>
              <c:strCache>
                <c:ptCount val="1"/>
                <c:pt idx="0">
                  <c:v>Критическое состояние</c:v>
                </c:pt>
              </c:strCache>
            </c:strRef>
          </c:tx>
          <c:spPr>
            <a:solidFill>
              <a:srgbClr val="FF0000"/>
            </a:solidFill>
            <a:ln>
              <a:noFill/>
            </a:ln>
            <a:effectLst/>
          </c:spPr>
          <c:invertIfNegative val="0"/>
          <c:cat>
            <c:strRef>
              <c:f>Graphs!$D$23:$AB$23</c:f>
              <c:strCache>
                <c:ptCount val="25"/>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pt idx="6">
                  <c:v>Специалист-профессионал по сестринской помощи (амбулаторные больные)</c:v>
                </c:pt>
                <c:pt idx="7">
                  <c:v>Специалист-профессионал по сестринской помощи (палатный)</c:v>
                </c:pt>
                <c:pt idx="8">
                  <c:v>Специалист-профессионал по сестринской помощи (интенсивная терапия)</c:v>
                </c:pt>
                <c:pt idx="9">
                  <c:v>Специалист-профессионал по сестринской помощи (ЭКМО)</c:v>
                </c:pt>
                <c:pt idx="10">
                  <c:v>Специалист-профессионал по сестринской помощи (диализ)</c:v>
                </c:pt>
                <c:pt idx="11">
                  <c:v>Специалист по респираторной терапии (РТ)</c:v>
                </c:pt>
                <c:pt idx="12">
                  <c:v>Техник по обслуживанию медицинского оборудования (радиология)</c:v>
                </c:pt>
                <c:pt idx="13">
                  <c:v>Техник-фармацевт</c:v>
                </c:pt>
                <c:pt idx="14">
                  <c:v>Техник-лаборант</c:v>
                </c:pt>
                <c:pt idx="15">
                  <c:v>Фармацевт</c:v>
                </c:pt>
                <c:pt idx="16">
                  <c:v>Диетолог и нутрициолог</c:v>
                </c:pt>
                <c:pt idx="17">
                  <c:v>Вспомогательный персонал больницы (уборщицы и санитарки)</c:v>
                </c:pt>
                <c:pt idx="18">
                  <c:v>Вспомогательный персонал больницы (медицинские секретари)</c:v>
                </c:pt>
                <c:pt idx="19">
                  <c:v>Поддержка пациентов (социальная работа и консультирование)</c:v>
                </c:pt>
                <c:pt idx="20">
                  <c:v>Поддержка пациентов (физиотерапия и трудотерапия)</c:v>
                </c:pt>
                <c:pt idx="21">
                  <c:v>Поддержка пациентов (менеджер по ведению случаев)</c:v>
                </c:pt>
                <c:pt idx="22">
                  <c:v>Помощник по уходу за больными/помощник врача</c:v>
                </c:pt>
                <c:pt idx="23">
                  <c:v>N/A</c:v>
                </c:pt>
                <c:pt idx="24">
                  <c:v>N/A</c:v>
                </c:pt>
              </c:strCache>
            </c:strRef>
          </c:cat>
          <c:val>
            <c:numRef>
              <c:f>Graphs!$D$28:$AB$28</c:f>
              <c:numCache>
                <c:formatCode>#,##0</c:formatCode>
                <c:ptCount val="25"/>
                <c:pt idx="0">
                  <c:v>0</c:v>
                </c:pt>
                <c:pt idx="1">
                  <c:v>2.9139964796595357</c:v>
                </c:pt>
                <c:pt idx="2">
                  <c:v>0.15292109805793483</c:v>
                </c:pt>
                <c:pt idx="3">
                  <c:v>0.12743424838161235</c:v>
                </c:pt>
                <c:pt idx="4">
                  <c:v>0.10300935077513665</c:v>
                </c:pt>
                <c:pt idx="5">
                  <c:v>0</c:v>
                </c:pt>
                <c:pt idx="6">
                  <c:v>0</c:v>
                </c:pt>
                <c:pt idx="7">
                  <c:v>0</c:v>
                </c:pt>
                <c:pt idx="8">
                  <c:v>12.578822267334987</c:v>
                </c:pt>
                <c:pt idx="9">
                  <c:v>1.5292109805793481</c:v>
                </c:pt>
                <c:pt idx="10">
                  <c:v>3.6701063533904361</c:v>
                </c:pt>
                <c:pt idx="11">
                  <c:v>6.4566685846683596</c:v>
                </c:pt>
                <c:pt idx="12">
                  <c:v>0.24743483227429733</c:v>
                </c:pt>
                <c:pt idx="13">
                  <c:v>0.21239041396935393</c:v>
                </c:pt>
                <c:pt idx="14">
                  <c:v>0.42478082793870786</c:v>
                </c:pt>
                <c:pt idx="15">
                  <c:v>0.84956165587741572</c:v>
                </c:pt>
                <c:pt idx="16">
                  <c:v>0.42478082793870786</c:v>
                </c:pt>
                <c:pt idx="17">
                  <c:v>0.42478082793870786</c:v>
                </c:pt>
                <c:pt idx="18">
                  <c:v>0.21239041396935393</c:v>
                </c:pt>
                <c:pt idx="19">
                  <c:v>0.42478082793870786</c:v>
                </c:pt>
                <c:pt idx="20">
                  <c:v>0.42478082793870786</c:v>
                </c:pt>
                <c:pt idx="21">
                  <c:v>0.42478082793870786</c:v>
                </c:pt>
                <c:pt idx="22">
                  <c:v>0</c:v>
                </c:pt>
                <c:pt idx="23">
                  <c:v>0</c:v>
                </c:pt>
                <c:pt idx="24">
                  <c:v>0</c:v>
                </c:pt>
              </c:numCache>
            </c:numRef>
          </c:val>
          <c:extLst>
            <c:ext xmlns:c16="http://schemas.microsoft.com/office/drawing/2014/chart" uri="{C3380CC4-5D6E-409C-BE32-E72D297353CC}">
              <c16:uniqueId val="{00000003-4DBD-5049-BC65-9EFFC143A1D7}"/>
            </c:ext>
          </c:extLst>
        </c:ser>
        <c:dLbls>
          <c:showLegendKey val="0"/>
          <c:showVal val="0"/>
          <c:showCatName val="0"/>
          <c:showSerName val="0"/>
          <c:showPercent val="0"/>
          <c:showBubbleSize val="0"/>
        </c:dLbls>
        <c:gapWidth val="150"/>
        <c:overlap val="100"/>
        <c:axId val="105583744"/>
        <c:axId val="105585280"/>
      </c:barChart>
      <c:catAx>
        <c:axId val="105583744"/>
        <c:scaling>
          <c:orientation val="minMax"/>
        </c:scaling>
        <c:delete val="1"/>
        <c:axPos val="b"/>
        <c:numFmt formatCode="General" sourceLinked="1"/>
        <c:majorTickMark val="none"/>
        <c:minorTickMark val="none"/>
        <c:tickLblPos val="nextTo"/>
        <c:crossAx val="105585280"/>
        <c:crosses val="autoZero"/>
        <c:auto val="1"/>
        <c:lblAlgn val="ctr"/>
        <c:lblOffset val="100"/>
        <c:noMultiLvlLbl val="0"/>
      </c:catAx>
      <c:valAx>
        <c:axId val="1055852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583744"/>
        <c:crosses val="autoZero"/>
        <c:crossBetween val="between"/>
      </c:valAx>
      <c:spPr>
        <a:noFill/>
        <a:ln>
          <a:solidFill>
            <a:schemeClr val="bg1">
              <a:lumMod val="50000"/>
            </a:schemeClr>
          </a:solidFill>
        </a:ln>
        <a:effectLst/>
      </c:spPr>
    </c:plotArea>
    <c:legend>
      <c:legendPos val="t"/>
      <c:layout>
        <c:manualLayout>
          <c:xMode val="edge"/>
          <c:yMode val="edge"/>
          <c:x val="0.31778118543507583"/>
          <c:y val="8.8723540707338525E-2"/>
          <c:w val="0.31247048308510778"/>
          <c:h val="6.399438155431044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Requirements!$F$90</c:f>
          <c:strCache>
            <c:ptCount val="1"/>
            <c:pt idx="0">
              <c:v>Врачи</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Requirements!$F$91</c:f>
              <c:strCache>
                <c:ptCount val="1"/>
                <c:pt idx="0">
                  <c:v>Персонал, имеющийся сегодня</c:v>
                </c:pt>
              </c:strCache>
            </c:strRef>
          </c:tx>
          <c:spPr>
            <a:solidFill>
              <a:schemeClr val="accent1"/>
            </a:solidFill>
            <a:ln>
              <a:noFill/>
            </a:ln>
            <a:effectLst/>
          </c:spPr>
          <c:invertIfNegative val="0"/>
          <c:cat>
            <c:strRef>
              <c:f>Requirements!$G$90:$L$90</c:f>
              <c:strCache>
                <c:ptCount val="6"/>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strCache>
            </c:strRef>
          </c:cat>
          <c:val>
            <c:numRef>
              <c:f>Requirements!$G$91:$L$91</c:f>
              <c:numCache>
                <c:formatCode>#,##0</c:formatCode>
                <c:ptCount val="6"/>
                <c:pt idx="0">
                  <c:v>0</c:v>
                </c:pt>
                <c:pt idx="1">
                  <c:v>50</c:v>
                </c:pt>
                <c:pt idx="2">
                  <c:v>2</c:v>
                </c:pt>
                <c:pt idx="3">
                  <c:v>2</c:v>
                </c:pt>
                <c:pt idx="4">
                  <c:v>2</c:v>
                </c:pt>
                <c:pt idx="5">
                  <c:v>300</c:v>
                </c:pt>
              </c:numCache>
            </c:numRef>
          </c:val>
          <c:extLst>
            <c:ext xmlns:c16="http://schemas.microsoft.com/office/drawing/2014/chart" uri="{C3380CC4-5D6E-409C-BE32-E72D297353CC}">
              <c16:uniqueId val="{00000000-2313-5249-8453-D30A486E8D67}"/>
            </c:ext>
          </c:extLst>
        </c:ser>
        <c:ser>
          <c:idx val="1"/>
          <c:order val="1"/>
          <c:tx>
            <c:strRef>
              <c:f>Requirements!$F$92</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Requirements!$G$90:$L$90</c:f>
              <c:strCache>
                <c:ptCount val="6"/>
                <c:pt idx="0">
                  <c:v>N/A</c:v>
                </c:pt>
                <c:pt idx="1">
                  <c:v>Врач-специалист (интенсивная терапия)</c:v>
                </c:pt>
                <c:pt idx="2">
                  <c:v>Врач-специалист (диализ)</c:v>
                </c:pt>
                <c:pt idx="3">
                  <c:v>Врач-специалист (ЭКМО)</c:v>
                </c:pt>
                <c:pt idx="4">
                  <c:v>Врач-специалист (радиология)</c:v>
                </c:pt>
                <c:pt idx="5">
                  <c:v>Врач-специалист (госпитальная медицина) </c:v>
                </c:pt>
              </c:strCache>
            </c:strRef>
          </c:cat>
          <c:val>
            <c:numRef>
              <c:f>Requirements!$G$92:$L$92</c:f>
              <c:numCache>
                <c:formatCode>#,##0</c:formatCode>
                <c:ptCount val="6"/>
                <c:pt idx="0">
                  <c:v>0</c:v>
                </c:pt>
                <c:pt idx="1">
                  <c:v>62.534805090895446</c:v>
                </c:pt>
                <c:pt idx="2">
                  <c:v>3.9056165936913061</c:v>
                </c:pt>
                <c:pt idx="3">
                  <c:v>2.9213471614094217</c:v>
                </c:pt>
                <c:pt idx="4">
                  <c:v>1.9780889554726162</c:v>
                </c:pt>
                <c:pt idx="5">
                  <c:v>247.5995216461406</c:v>
                </c:pt>
              </c:numCache>
            </c:numRef>
          </c:val>
          <c:extLst>
            <c:ext xmlns:c16="http://schemas.microsoft.com/office/drawing/2014/chart" uri="{C3380CC4-5D6E-409C-BE32-E72D297353CC}">
              <c16:uniqueId val="{00000001-2313-5249-8453-D30A486E8D67}"/>
            </c:ext>
          </c:extLst>
        </c:ser>
        <c:dLbls>
          <c:showLegendKey val="0"/>
          <c:showVal val="0"/>
          <c:showCatName val="0"/>
          <c:showSerName val="0"/>
          <c:showPercent val="0"/>
          <c:showBubbleSize val="0"/>
        </c:dLbls>
        <c:gapWidth val="150"/>
        <c:overlap val="100"/>
        <c:axId val="119145984"/>
        <c:axId val="119147520"/>
      </c:barChart>
      <c:catAx>
        <c:axId val="1191459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9147520"/>
        <c:crosses val="autoZero"/>
        <c:auto val="1"/>
        <c:lblAlgn val="ctr"/>
        <c:lblOffset val="100"/>
        <c:noMultiLvlLbl val="0"/>
      </c:catAx>
      <c:valAx>
        <c:axId val="119147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14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Requirements!$F$96</c:f>
          <c:strCache>
            <c:ptCount val="1"/>
            <c:pt idx="0">
              <c:v>Специалисты-профессионалы по сестринской помощи</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Requirements!$F$97</c:f>
              <c:strCache>
                <c:ptCount val="1"/>
                <c:pt idx="0">
                  <c:v>Персонал, имеющийся сегодня</c:v>
                </c:pt>
              </c:strCache>
            </c:strRef>
          </c:tx>
          <c:spPr>
            <a:solidFill>
              <a:schemeClr val="accent1"/>
            </a:solidFill>
            <a:ln>
              <a:noFill/>
            </a:ln>
            <a:effectLst/>
          </c:spPr>
          <c:invertIfNegative val="0"/>
          <c:cat>
            <c:strRef>
              <c:f>Requirements!$G$96:$K$96</c:f>
              <c:strCache>
                <c:ptCount val="5"/>
                <c:pt idx="0">
                  <c:v>Специалист-профессионал по сестринской помощи (амбулаторные больные)</c:v>
                </c:pt>
                <c:pt idx="1">
                  <c:v>Специалист-профессионал по сестринской помощи (палатный)</c:v>
                </c:pt>
                <c:pt idx="2">
                  <c:v>Специалист-профессионал по сестринской помощи (интенсивная терапия)</c:v>
                </c:pt>
                <c:pt idx="3">
                  <c:v>Специалист-профессионал по сестринской помощи (ЭКМО)</c:v>
                </c:pt>
                <c:pt idx="4">
                  <c:v>Специалист-профессионал по сестринской помощи (диализ)</c:v>
                </c:pt>
              </c:strCache>
            </c:strRef>
          </c:cat>
          <c:val>
            <c:numRef>
              <c:f>Requirements!$G$97:$K$97</c:f>
              <c:numCache>
                <c:formatCode>#,##0</c:formatCode>
                <c:ptCount val="5"/>
                <c:pt idx="0">
                  <c:v>1010</c:v>
                </c:pt>
                <c:pt idx="1">
                  <c:v>2300</c:v>
                </c:pt>
                <c:pt idx="2">
                  <c:v>200</c:v>
                </c:pt>
                <c:pt idx="3">
                  <c:v>30</c:v>
                </c:pt>
                <c:pt idx="4">
                  <c:v>50</c:v>
                </c:pt>
              </c:numCache>
            </c:numRef>
          </c:val>
          <c:extLst>
            <c:ext xmlns:c16="http://schemas.microsoft.com/office/drawing/2014/chart" uri="{C3380CC4-5D6E-409C-BE32-E72D297353CC}">
              <c16:uniqueId val="{00000000-9390-7040-A70C-5C561AA579BD}"/>
            </c:ext>
          </c:extLst>
        </c:ser>
        <c:ser>
          <c:idx val="1"/>
          <c:order val="1"/>
          <c:tx>
            <c:strRef>
              <c:f>Requirements!$F$98</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Requirements!$G$96:$K$96</c:f>
              <c:strCache>
                <c:ptCount val="5"/>
                <c:pt idx="0">
                  <c:v>Специалист-профессионал по сестринской помощи (амбулаторные больные)</c:v>
                </c:pt>
                <c:pt idx="1">
                  <c:v>Специалист-профессионал по сестринской помощи (палатный)</c:v>
                </c:pt>
                <c:pt idx="2">
                  <c:v>Специалист-профессионал по сестринской помощи (интенсивная терапия)</c:v>
                </c:pt>
                <c:pt idx="3">
                  <c:v>Специалист-профессионал по сестринской помощи (ЭКМО)</c:v>
                </c:pt>
                <c:pt idx="4">
                  <c:v>Специалист-профессионал по сестринской помощи (диализ)</c:v>
                </c:pt>
              </c:strCache>
            </c:strRef>
          </c:cat>
          <c:val>
            <c:numRef>
              <c:f>Requirements!$G$98:$K$98</c:f>
              <c:numCache>
                <c:formatCode>#,##0</c:formatCode>
                <c:ptCount val="5"/>
                <c:pt idx="0">
                  <c:v>-128.11519230216436</c:v>
                </c:pt>
                <c:pt idx="1">
                  <c:v>1185.3000594120813</c:v>
                </c:pt>
                <c:pt idx="2">
                  <c:v>285.77797605745508</c:v>
                </c:pt>
                <c:pt idx="3">
                  <c:v>29.056165936913061</c:v>
                </c:pt>
                <c:pt idx="4">
                  <c:v>91.734798248591375</c:v>
                </c:pt>
              </c:numCache>
            </c:numRef>
          </c:val>
          <c:extLst>
            <c:ext xmlns:c16="http://schemas.microsoft.com/office/drawing/2014/chart" uri="{C3380CC4-5D6E-409C-BE32-E72D297353CC}">
              <c16:uniqueId val="{00000001-9390-7040-A70C-5C561AA579BD}"/>
            </c:ext>
          </c:extLst>
        </c:ser>
        <c:dLbls>
          <c:showLegendKey val="0"/>
          <c:showVal val="0"/>
          <c:showCatName val="0"/>
          <c:showSerName val="0"/>
          <c:showPercent val="0"/>
          <c:showBubbleSize val="0"/>
        </c:dLbls>
        <c:gapWidth val="150"/>
        <c:overlap val="100"/>
        <c:axId val="119190656"/>
        <c:axId val="119192192"/>
      </c:barChart>
      <c:catAx>
        <c:axId val="1191906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9192192"/>
        <c:crosses val="autoZero"/>
        <c:auto val="1"/>
        <c:lblAlgn val="ctr"/>
        <c:lblOffset val="100"/>
        <c:noMultiLvlLbl val="0"/>
      </c:catAx>
      <c:valAx>
        <c:axId val="1191921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190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Requirements!$F$102</c:f>
          <c:strCache>
            <c:ptCount val="1"/>
            <c:pt idx="0">
              <c:v>Другие специалисты</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Requirements!$F$103</c:f>
              <c:strCache>
                <c:ptCount val="1"/>
                <c:pt idx="0">
                  <c:v>Персонал, имеющийся сегодня</c:v>
                </c:pt>
              </c:strCache>
            </c:strRef>
          </c:tx>
          <c:spPr>
            <a:solidFill>
              <a:schemeClr val="accent1"/>
            </a:solidFill>
            <a:ln>
              <a:noFill/>
            </a:ln>
            <a:effectLst/>
          </c:spPr>
          <c:invertIfNegative val="0"/>
          <c:cat>
            <c:strRef>
              <c:f>Requirements!$G$102:$L$102</c:f>
              <c:strCache>
                <c:ptCount val="6"/>
                <c:pt idx="0">
                  <c:v>Специалист по респираторной терапии (РТ)</c:v>
                </c:pt>
                <c:pt idx="1">
                  <c:v>Техник по обслуживанию медицинского оборудования (радиология)</c:v>
                </c:pt>
                <c:pt idx="2">
                  <c:v>Техник-фармацевт</c:v>
                </c:pt>
                <c:pt idx="3">
                  <c:v>Техник-лаборант</c:v>
                </c:pt>
                <c:pt idx="4">
                  <c:v>Фармацевт</c:v>
                </c:pt>
                <c:pt idx="5">
                  <c:v>Диетолог и нутрициолог</c:v>
                </c:pt>
              </c:strCache>
            </c:strRef>
          </c:cat>
          <c:val>
            <c:numRef>
              <c:f>Requirements!$G$103:$L$103</c:f>
              <c:numCache>
                <c:formatCode>General</c:formatCode>
                <c:ptCount val="6"/>
                <c:pt idx="0">
                  <c:v>800</c:v>
                </c:pt>
                <c:pt idx="1">
                  <c:v>10</c:v>
                </c:pt>
                <c:pt idx="2">
                  <c:v>140</c:v>
                </c:pt>
                <c:pt idx="3">
                  <c:v>250</c:v>
                </c:pt>
                <c:pt idx="4">
                  <c:v>250</c:v>
                </c:pt>
                <c:pt idx="5">
                  <c:v>75</c:v>
                </c:pt>
              </c:numCache>
            </c:numRef>
          </c:val>
          <c:extLst>
            <c:ext xmlns:c16="http://schemas.microsoft.com/office/drawing/2014/chart" uri="{C3380CC4-5D6E-409C-BE32-E72D297353CC}">
              <c16:uniqueId val="{00000000-4C38-6040-B72E-1F51EA6BD4D4}"/>
            </c:ext>
          </c:extLst>
        </c:ser>
        <c:ser>
          <c:idx val="1"/>
          <c:order val="1"/>
          <c:tx>
            <c:strRef>
              <c:f>Requirements!$F$104</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Requirements!$G$102:$L$102</c:f>
              <c:strCache>
                <c:ptCount val="6"/>
                <c:pt idx="0">
                  <c:v>Специалист по респираторной терапии (РТ)</c:v>
                </c:pt>
                <c:pt idx="1">
                  <c:v>Техник по обслуживанию медицинского оборудования (радиология)</c:v>
                </c:pt>
                <c:pt idx="2">
                  <c:v>Техник-фармацевт</c:v>
                </c:pt>
                <c:pt idx="3">
                  <c:v>Техник-лаборант</c:v>
                </c:pt>
                <c:pt idx="4">
                  <c:v>Фармацевт</c:v>
                </c:pt>
                <c:pt idx="5">
                  <c:v>Диетолог и нутрициолог</c:v>
                </c:pt>
              </c:strCache>
            </c:strRef>
          </c:cat>
          <c:val>
            <c:numRef>
              <c:f>Requirements!$G$104:$L$104</c:f>
              <c:numCache>
                <c:formatCode>#,##0</c:formatCode>
                <c:ptCount val="6"/>
                <c:pt idx="0">
                  <c:v>953.91570175580614</c:v>
                </c:pt>
                <c:pt idx="1">
                  <c:v>-0.44438426159670463</c:v>
                </c:pt>
                <c:pt idx="2">
                  <c:v>72.922650644112906</c:v>
                </c:pt>
                <c:pt idx="3">
                  <c:v>36.635425633159741</c:v>
                </c:pt>
                <c:pt idx="4">
                  <c:v>192.24979182625725</c:v>
                </c:pt>
                <c:pt idx="5">
                  <c:v>63.452821718195821</c:v>
                </c:pt>
              </c:numCache>
            </c:numRef>
          </c:val>
          <c:extLst>
            <c:ext xmlns:c16="http://schemas.microsoft.com/office/drawing/2014/chart" uri="{C3380CC4-5D6E-409C-BE32-E72D297353CC}">
              <c16:uniqueId val="{00000001-4C38-6040-B72E-1F51EA6BD4D4}"/>
            </c:ext>
          </c:extLst>
        </c:ser>
        <c:dLbls>
          <c:showLegendKey val="0"/>
          <c:showVal val="0"/>
          <c:showCatName val="0"/>
          <c:showSerName val="0"/>
          <c:showPercent val="0"/>
          <c:showBubbleSize val="0"/>
        </c:dLbls>
        <c:gapWidth val="150"/>
        <c:overlap val="100"/>
        <c:axId val="119499392"/>
        <c:axId val="119517568"/>
      </c:barChart>
      <c:catAx>
        <c:axId val="119499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9517568"/>
        <c:crosses val="autoZero"/>
        <c:auto val="1"/>
        <c:lblAlgn val="ctr"/>
        <c:lblOffset val="100"/>
        <c:noMultiLvlLbl val="0"/>
      </c:catAx>
      <c:valAx>
        <c:axId val="1195175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499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Requirements!$F$108</c:f>
          <c:strCache>
            <c:ptCount val="1"/>
            <c:pt idx="0">
              <c:v>Вспомогательный персонал больницы и поддержка пациентов</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stacked"/>
        <c:varyColors val="0"/>
        <c:ser>
          <c:idx val="0"/>
          <c:order val="0"/>
          <c:tx>
            <c:strRef>
              <c:f>Requirements!$F$109</c:f>
              <c:strCache>
                <c:ptCount val="1"/>
                <c:pt idx="0">
                  <c:v>Персонал, имеющийся сегодня</c:v>
                </c:pt>
              </c:strCache>
            </c:strRef>
          </c:tx>
          <c:spPr>
            <a:solidFill>
              <a:schemeClr val="accent1"/>
            </a:solidFill>
            <a:ln>
              <a:noFill/>
            </a:ln>
            <a:effectLst/>
          </c:spPr>
          <c:invertIfNegative val="0"/>
          <c:cat>
            <c:strRef>
              <c:f>Requirements!$G$108:$N$108</c:f>
              <c:strCache>
                <c:ptCount val="8"/>
                <c:pt idx="0">
                  <c:v>Вспомогательный персонал больницы (уборщицы и санитарки)</c:v>
                </c:pt>
                <c:pt idx="1">
                  <c:v>Вспомогательный персонал больницы (медицинские секретари)</c:v>
                </c:pt>
                <c:pt idx="2">
                  <c:v>Поддержка пациентов (социальная работа и консультирование)</c:v>
                </c:pt>
                <c:pt idx="3">
                  <c:v>Поддержка пациентов (физиотерапия и трудотерапия)</c:v>
                </c:pt>
                <c:pt idx="4">
                  <c:v>Поддержка пациентов (менеджер по ведению случаев)</c:v>
                </c:pt>
                <c:pt idx="5">
                  <c:v>Помощник по уходу за больными/помощник врача</c:v>
                </c:pt>
                <c:pt idx="6">
                  <c:v>N/A</c:v>
                </c:pt>
                <c:pt idx="7">
                  <c:v>N/A</c:v>
                </c:pt>
              </c:strCache>
            </c:strRef>
          </c:cat>
          <c:val>
            <c:numRef>
              <c:f>Requirements!$G$109:$N$109</c:f>
              <c:numCache>
                <c:formatCode>#,##0</c:formatCode>
                <c:ptCount val="8"/>
                <c:pt idx="0">
                  <c:v>200</c:v>
                </c:pt>
                <c:pt idx="1">
                  <c:v>150</c:v>
                </c:pt>
                <c:pt idx="2">
                  <c:v>290</c:v>
                </c:pt>
                <c:pt idx="3">
                  <c:v>140</c:v>
                </c:pt>
                <c:pt idx="4">
                  <c:v>300</c:v>
                </c:pt>
                <c:pt idx="5">
                  <c:v>1510</c:v>
                </c:pt>
                <c:pt idx="6">
                  <c:v>0</c:v>
                </c:pt>
                <c:pt idx="7">
                  <c:v>0</c:v>
                </c:pt>
              </c:numCache>
            </c:numRef>
          </c:val>
          <c:extLst>
            <c:ext xmlns:c16="http://schemas.microsoft.com/office/drawing/2014/chart" uri="{C3380CC4-5D6E-409C-BE32-E72D297353CC}">
              <c16:uniqueId val="{00000000-60A6-9B4D-9E71-A7951A71D0B0}"/>
            </c:ext>
          </c:extLst>
        </c:ser>
        <c:ser>
          <c:idx val="1"/>
          <c:order val="1"/>
          <c:tx>
            <c:strRef>
              <c:f>Requirements!$F$110</c:f>
              <c:strCache>
                <c:ptCount val="1"/>
                <c:pt idx="0">
                  <c:v>Персонал, требующийся для увеличившегося числа больных</c:v>
                </c:pt>
              </c:strCache>
            </c:strRef>
          </c:tx>
          <c:spPr>
            <a:solidFill>
              <a:schemeClr val="accent2"/>
            </a:solidFill>
            <a:ln>
              <a:noFill/>
            </a:ln>
            <a:effectLst/>
          </c:spPr>
          <c:invertIfNegative val="0"/>
          <c:cat>
            <c:strRef>
              <c:f>Requirements!$G$108:$N$108</c:f>
              <c:strCache>
                <c:ptCount val="8"/>
                <c:pt idx="0">
                  <c:v>Вспомогательный персонал больницы (уборщицы и санитарки)</c:v>
                </c:pt>
                <c:pt idx="1">
                  <c:v>Вспомогательный персонал больницы (медицинские секретари)</c:v>
                </c:pt>
                <c:pt idx="2">
                  <c:v>Поддержка пациентов (социальная работа и консультирование)</c:v>
                </c:pt>
                <c:pt idx="3">
                  <c:v>Поддержка пациентов (физиотерапия и трудотерапия)</c:v>
                </c:pt>
                <c:pt idx="4">
                  <c:v>Поддержка пациентов (менеджер по ведению случаев)</c:v>
                </c:pt>
                <c:pt idx="5">
                  <c:v>Помощник по уходу за больными/помощник врача</c:v>
                </c:pt>
                <c:pt idx="6">
                  <c:v>N/A</c:v>
                </c:pt>
                <c:pt idx="7">
                  <c:v>N/A</c:v>
                </c:pt>
              </c:strCache>
            </c:strRef>
          </c:cat>
          <c:val>
            <c:numRef>
              <c:f>Requirements!$G$110:$N$110</c:f>
              <c:numCache>
                <c:formatCode>#,##0</c:formatCode>
                <c:ptCount val="8"/>
                <c:pt idx="0">
                  <c:v>86.635425633159741</c:v>
                </c:pt>
                <c:pt idx="1">
                  <c:v>62.922650644112906</c:v>
                </c:pt>
                <c:pt idx="2">
                  <c:v>135.84530128822581</c:v>
                </c:pt>
                <c:pt idx="3">
                  <c:v>120.5011528983602</c:v>
                </c:pt>
                <c:pt idx="4">
                  <c:v>125.84530128822581</c:v>
                </c:pt>
                <c:pt idx="5">
                  <c:v>-462.76179085882018</c:v>
                </c:pt>
                <c:pt idx="6">
                  <c:v>0</c:v>
                </c:pt>
                <c:pt idx="7">
                  <c:v>0</c:v>
                </c:pt>
              </c:numCache>
            </c:numRef>
          </c:val>
          <c:extLst>
            <c:ext xmlns:c16="http://schemas.microsoft.com/office/drawing/2014/chart" uri="{C3380CC4-5D6E-409C-BE32-E72D297353CC}">
              <c16:uniqueId val="{00000001-60A6-9B4D-9E71-A7951A71D0B0}"/>
            </c:ext>
          </c:extLst>
        </c:ser>
        <c:dLbls>
          <c:showLegendKey val="0"/>
          <c:showVal val="0"/>
          <c:showCatName val="0"/>
          <c:showSerName val="0"/>
          <c:showPercent val="0"/>
          <c:showBubbleSize val="0"/>
        </c:dLbls>
        <c:gapWidth val="150"/>
        <c:overlap val="100"/>
        <c:axId val="119539584"/>
        <c:axId val="119541120"/>
      </c:barChart>
      <c:catAx>
        <c:axId val="1195395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19541120"/>
        <c:crosses val="autoZero"/>
        <c:auto val="1"/>
        <c:lblAlgn val="ctr"/>
        <c:lblOffset val="100"/>
        <c:noMultiLvlLbl val="0"/>
      </c:catAx>
      <c:valAx>
        <c:axId val="1195411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539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Comparisons!$E$5</c:f>
          <c:strCache>
            <c:ptCount val="1"/>
            <c:pt idx="0">
              <c:v>Вспомогательный персонал больницы (уборщицы и санитарки)</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Comparisons!$AF$11</c:f>
              <c:strCache>
                <c:ptCount val="1"/>
                <c:pt idx="0">
                  <c:v>Умеренная степень</c:v>
                </c:pt>
              </c:strCache>
            </c:strRef>
          </c:tx>
          <c:spPr>
            <a:ln w="28575" cap="rnd">
              <a:solidFill>
                <a:schemeClr val="accent1"/>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Comparisons!$AF$12:$AF$132</c:f>
              <c:numCache>
                <c:formatCode>#,##0</c:formatCode>
                <c:ptCount val="121"/>
                <c:pt idx="0">
                  <c:v>0</c:v>
                </c:pt>
                <c:pt idx="1">
                  <c:v>9.4665430351056259E-3</c:v>
                </c:pt>
                <c:pt idx="2">
                  <c:v>1.3057348766762039E-2</c:v>
                </c:pt>
                <c:pt idx="3">
                  <c:v>1.8233800003688367E-2</c:v>
                </c:pt>
                <c:pt idx="4">
                  <c:v>2.5660272077943771E-2</c:v>
                </c:pt>
                <c:pt idx="5">
                  <c:v>3.6284356793838506E-2</c:v>
                </c:pt>
                <c:pt idx="6">
                  <c:v>5.1456819012177225E-2</c:v>
                </c:pt>
                <c:pt idx="7">
                  <c:v>7.3102394816461344E-2</c:v>
                </c:pt>
                <c:pt idx="8">
                  <c:v>0.10396289610202221</c:v>
                </c:pt>
                <c:pt idx="9">
                  <c:v>0.14794307955369299</c:v>
                </c:pt>
                <c:pt idx="10">
                  <c:v>0.21060242518596328</c:v>
                </c:pt>
                <c:pt idx="11">
                  <c:v>0.29985379208218343</c:v>
                </c:pt>
                <c:pt idx="12">
                  <c:v>0.42695479964753652</c:v>
                </c:pt>
                <c:pt idx="13">
                  <c:v>0.60791219867706059</c:v>
                </c:pt>
                <c:pt idx="14">
                  <c:v>0.86546644920022608</c:v>
                </c:pt>
                <c:pt idx="15">
                  <c:v>1.2065931122730336</c:v>
                </c:pt>
                <c:pt idx="16">
                  <c:v>1.6480704576646135</c:v>
                </c:pt>
                <c:pt idx="17">
                  <c:v>2.2054962997137402</c:v>
                </c:pt>
                <c:pt idx="18">
                  <c:v>2.8910335535506251</c:v>
                </c:pt>
                <c:pt idx="19">
                  <c:v>3.7106465368476003</c:v>
                </c:pt>
                <c:pt idx="20">
                  <c:v>4.6610754375565193</c:v>
                </c:pt>
                <c:pt idx="21">
                  <c:v>5.6121666932418259</c:v>
                </c:pt>
                <c:pt idx="22">
                  <c:v>6.4683527494116078</c:v>
                </c:pt>
                <c:pt idx="23">
                  <c:v>7.1218088577306995</c:v>
                </c:pt>
                <c:pt idx="24">
                  <c:v>7.4698696295256752</c:v>
                </c:pt>
                <c:pt idx="25">
                  <c:v>7.6771615698862474</c:v>
                </c:pt>
                <c:pt idx="26">
                  <c:v>7.7188449239881045</c:v>
                </c:pt>
                <c:pt idx="27">
                  <c:v>7.579581673058482</c:v>
                </c:pt>
                <c:pt idx="28">
                  <c:v>7.2554268028699127</c:v>
                </c:pt>
                <c:pt idx="29">
                  <c:v>6.7546931103557339</c:v>
                </c:pt>
                <c:pt idx="30">
                  <c:v>6.0976352592875767</c:v>
                </c:pt>
                <c:pt idx="31">
                  <c:v>5.5212177004772327</c:v>
                </c:pt>
                <c:pt idx="32">
                  <c:v>5.0144904343649488</c:v>
                </c:pt>
                <c:pt idx="33">
                  <c:v>4.5680430159582812</c:v>
                </c:pt>
                <c:pt idx="34">
                  <c:v>4.1737857041370887</c:v>
                </c:pt>
                <c:pt idx="35">
                  <c:v>3.8247618267094552</c:v>
                </c:pt>
                <c:pt idx="36">
                  <c:v>3.5149869040739037</c:v>
                </c:pt>
                <c:pt idx="37">
                  <c:v>3.2393107109707451</c:v>
                </c:pt>
                <c:pt idx="38">
                  <c:v>2.9932990014898229</c:v>
                </c:pt>
                <c:pt idx="39">
                  <c:v>2.7731320902373491</c:v>
                </c:pt>
                <c:pt idx="40">
                  <c:v>2.5755178834860097</c:v>
                </c:pt>
                <c:pt idx="41">
                  <c:v>2.3976172977829928</c:v>
                </c:pt>
                <c:pt idx="42">
                  <c:v>2.2369802980535614</c:v>
                </c:pt>
                <c:pt idx="43">
                  <c:v>2.0914910397238922</c:v>
                </c:pt>
                <c:pt idx="44">
                  <c:v>1.959320815808631</c:v>
                </c:pt>
                <c:pt idx="45">
                  <c:v>1.8388876954145845</c:v>
                </c:pt>
                <c:pt idx="46">
                  <c:v>1.7288218991232187</c:v>
                </c:pt>
                <c:pt idx="47">
                  <c:v>1.6279360930115037</c:v>
                </c:pt>
                <c:pt idx="48">
                  <c:v>1.5351998999006222</c:v>
                </c:pt>
                <c:pt idx="49">
                  <c:v>1.4497180265651095</c:v>
                </c:pt>
                <c:pt idx="50">
                  <c:v>1.370711491473585</c:v>
                </c:pt>
                <c:pt idx="51">
                  <c:v>1.2975015112136856</c:v>
                </c:pt>
                <c:pt idx="52">
                  <c:v>1.2294956668222075</c:v>
                </c:pt>
                <c:pt idx="53">
                  <c:v>1.1661760253068767</c:v>
                </c:pt>
                <c:pt idx="54">
                  <c:v>1.107088937986608</c:v>
                </c:pt>
                <c:pt idx="55">
                  <c:v>1.0518362770020004</c:v>
                </c:pt>
                <c:pt idx="56">
                  <c:v>1.0000679053991994</c:v>
                </c:pt>
                <c:pt idx="57">
                  <c:v>0.95147520537861274</c:v>
                </c:pt>
                <c:pt idx="58">
                  <c:v>0.90578551432143051</c:v>
                </c:pt>
                <c:pt idx="59">
                  <c:v>0.86275733965423873</c:v>
                </c:pt>
                <c:pt idx="60">
                  <c:v>0.82217624199959993</c:v>
                </c:pt>
                <c:pt idx="61">
                  <c:v>0.78385129181918267</c:v>
                </c:pt>
                <c:pt idx="62">
                  <c:v>0.74761201826953605</c:v>
                </c:pt>
                <c:pt idx="63">
                  <c:v>0.71330578057044225</c:v>
                </c:pt>
                <c:pt idx="64">
                  <c:v>0.7293688852565009</c:v>
                </c:pt>
                <c:pt idx="65">
                  <c:v>0.7879116761263627</c:v>
                </c:pt>
                <c:pt idx="66">
                  <c:v>0.88496642012284921</c:v>
                </c:pt>
                <c:pt idx="67">
                  <c:v>1.0199006394997856</c:v>
                </c:pt>
                <c:pt idx="68">
                  <c:v>1.1951910805986574</c:v>
                </c:pt>
                <c:pt idx="69">
                  <c:v>1.416518790286132</c:v>
                </c:pt>
                <c:pt idx="70">
                  <c:v>1.6931895541449107</c:v>
                </c:pt>
                <c:pt idx="71">
                  <c:v>2.0389262401060764</c:v>
                </c:pt>
                <c:pt idx="72">
                  <c:v>2.4731269887836098</c:v>
                </c:pt>
                <c:pt idx="73">
                  <c:v>3.0227423438914278</c:v>
                </c:pt>
                <c:pt idx="74">
                  <c:v>3.6337548355902074</c:v>
                </c:pt>
                <c:pt idx="75">
                  <c:v>4.3183330251184611</c:v>
                </c:pt>
                <c:pt idx="76">
                  <c:v>5.0897913800130974</c:v>
                </c:pt>
                <c:pt idx="77">
                  <c:v>5.962739529346214</c:v>
                </c:pt>
                <c:pt idx="78">
                  <c:v>6.9532146502046803</c:v>
                </c:pt>
                <c:pt idx="79">
                  <c:v>8.0787871417256945</c:v>
                </c:pt>
                <c:pt idx="80">
                  <c:v>9.358626080293277</c:v>
                </c:pt>
                <c:pt idx="81">
                  <c:v>10.813506569062126</c:v>
                </c:pt>
                <c:pt idx="82">
                  <c:v>12.465736028330738</c:v>
                </c:pt>
                <c:pt idx="83">
                  <c:v>14.338970878235251</c:v>
                </c:pt>
                <c:pt idx="84">
                  <c:v>16.457889297305915</c:v>
                </c:pt>
                <c:pt idx="85">
                  <c:v>18.847680443551877</c:v>
                </c:pt>
                <c:pt idx="86">
                  <c:v>21.533306735178019</c:v>
                </c:pt>
                <c:pt idx="87">
                  <c:v>24.538495035063093</c:v>
                </c:pt>
                <c:pt idx="88">
                  <c:v>27.884416953177254</c:v>
                </c:pt>
                <c:pt idx="89">
                  <c:v>31.588030589369147</c:v>
                </c:pt>
                <c:pt idx="90">
                  <c:v>35.66007882650942</c:v>
                </c:pt>
                <c:pt idx="91">
                  <c:v>40.102775539270148</c:v>
                </c:pt>
                <c:pt idx="92">
                  <c:v>44.907262591670154</c:v>
                </c:pt>
                <c:pt idx="93">
                  <c:v>50.050986775033849</c:v>
                </c:pt>
                <c:pt idx="94">
                  <c:v>55.495222564568188</c:v>
                </c:pt>
                <c:pt idx="95">
                  <c:v>61.18304404409627</c:v>
                </c:pt>
                <c:pt idx="96">
                  <c:v>67.038111639740194</c:v>
                </c:pt>
                <c:pt idx="97">
                  <c:v>72.964665072543667</c:v>
                </c:pt>
                <c:pt idx="98">
                  <c:v>78.849079845200649</c:v>
                </c:pt>
                <c:pt idx="99">
                  <c:v>84.563231750164547</c:v>
                </c:pt>
                <c:pt idx="100">
                  <c:v>89.969716652436787</c:v>
                </c:pt>
                <c:pt idx="101">
                  <c:v>94.928707072128446</c:v>
                </c:pt>
                <c:pt idx="102">
                  <c:v>99.305934312506736</c:v>
                </c:pt>
                <c:pt idx="103">
                  <c:v>102.98102740079372</c:v>
                </c:pt>
                <c:pt idx="104">
                  <c:v>105.85528638684444</c:v>
                </c:pt>
                <c:pt idx="105">
                  <c:v>107.85797030700311</c:v>
                </c:pt>
                <c:pt idx="106">
                  <c:v>108.95035554356492</c:v>
                </c:pt>
                <c:pt idx="107">
                  <c:v>109.1271379373113</c:v>
                </c:pt>
                <c:pt idx="108">
                  <c:v>108.4151415462525</c:v>
                </c:pt>
                <c:pt idx="109">
                  <c:v>106.86967030781453</c:v>
                </c:pt>
                <c:pt idx="110">
                  <c:v>104.56911830402581</c:v>
                </c:pt>
                <c:pt idx="111">
                  <c:v>101.60859469372373</c:v>
                </c:pt>
                <c:pt idx="112">
                  <c:v>98.093316287909005</c:v>
                </c:pt>
                <c:pt idx="113">
                  <c:v>94.132403911482754</c:v>
                </c:pt>
                <c:pt idx="114">
                  <c:v>89.83353599589077</c:v>
                </c:pt>
                <c:pt idx="115">
                  <c:v>85.298713220148528</c:v>
                </c:pt>
                <c:pt idx="116">
                  <c:v>80.6212092567159</c:v>
                </c:pt>
                <c:pt idx="117">
                  <c:v>75.883646394879335</c:v>
                </c:pt>
                <c:pt idx="118">
                  <c:v>71.157047448488328</c:v>
                </c:pt>
                <c:pt idx="119">
                  <c:v>66.500672550010265</c:v>
                </c:pt>
                <c:pt idx="120">
                  <c:v>61.962441153366832</c:v>
                </c:pt>
              </c:numCache>
            </c:numRef>
          </c:val>
          <c:smooth val="0"/>
          <c:extLst>
            <c:ext xmlns:c16="http://schemas.microsoft.com/office/drawing/2014/chart" uri="{C3380CC4-5D6E-409C-BE32-E72D297353CC}">
              <c16:uniqueId val="{00000001-2B07-4A64-A074-270012D04D67}"/>
            </c:ext>
          </c:extLst>
        </c:ser>
        <c:ser>
          <c:idx val="1"/>
          <c:order val="1"/>
          <c:tx>
            <c:strRef>
              <c:f>Comparisons!$AG$11</c:f>
              <c:strCache>
                <c:ptCount val="1"/>
                <c:pt idx="0">
                  <c:v>Тяжелая степень</c:v>
                </c:pt>
              </c:strCache>
            </c:strRef>
          </c:tx>
          <c:spPr>
            <a:ln w="28575" cap="rnd">
              <a:solidFill>
                <a:schemeClr val="accent2"/>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Comparisons!$AG$12:$AG$132</c:f>
              <c:numCache>
                <c:formatCode>#,##0</c:formatCode>
                <c:ptCount val="121"/>
                <c:pt idx="0">
                  <c:v>0</c:v>
                </c:pt>
                <c:pt idx="1">
                  <c:v>8.8285732036381421E-3</c:v>
                </c:pt>
                <c:pt idx="2">
                  <c:v>1.2568206445323441E-2</c:v>
                </c:pt>
                <c:pt idx="3">
                  <c:v>1.7904335655848109E-2</c:v>
                </c:pt>
                <c:pt idx="4">
                  <c:v>2.5512356857597108E-2</c:v>
                </c:pt>
                <c:pt idx="5">
                  <c:v>3.6354795850153894E-2</c:v>
                </c:pt>
                <c:pt idx="6">
                  <c:v>5.1803024046493541E-2</c:v>
                </c:pt>
                <c:pt idx="7">
                  <c:v>7.3810558613333285E-2</c:v>
                </c:pt>
                <c:pt idx="8">
                  <c:v>0.10515973494477451</c:v>
                </c:pt>
                <c:pt idx="9">
                  <c:v>0.14981267652309613</c:v>
                </c:pt>
                <c:pt idx="10">
                  <c:v>0.21341038643713703</c:v>
                </c:pt>
                <c:pt idx="11">
                  <c:v>0.30398192348778369</c:v>
                </c:pt>
                <c:pt idx="12">
                  <c:v>0.43295098557386064</c:v>
                </c:pt>
                <c:pt idx="13">
                  <c:v>0.61656237931737057</c:v>
                </c:pt>
                <c:pt idx="14">
                  <c:v>0.87789897845624165</c:v>
                </c:pt>
                <c:pt idx="15">
                  <c:v>1.227294459710256</c:v>
                </c:pt>
                <c:pt idx="16">
                  <c:v>1.6839536836254148</c:v>
                </c:pt>
                <c:pt idx="17">
                  <c:v>2.2668276563789491</c:v>
                </c:pt>
                <c:pt idx="18">
                  <c:v>2.9924824106029622</c:v>
                </c:pt>
                <c:pt idx="19">
                  <c:v>3.8723976206713298</c:v>
                </c:pt>
                <c:pt idx="20">
                  <c:v>4.9098771046611196</c:v>
                </c:pt>
                <c:pt idx="21">
                  <c:v>5.9951307548407176</c:v>
                </c:pt>
                <c:pt idx="22">
                  <c:v>7.0406429817144938</c:v>
                </c:pt>
                <c:pt idx="23">
                  <c:v>7.9423721864047714</c:v>
                </c:pt>
                <c:pt idx="24">
                  <c:v>8.5946865433189004</c:v>
                </c:pt>
                <c:pt idx="25">
                  <c:v>9.1234906683736217</c:v>
                </c:pt>
                <c:pt idx="26">
                  <c:v>9.4980466961049217</c:v>
                </c:pt>
                <c:pt idx="27">
                  <c:v>9.6947644635753587</c:v>
                </c:pt>
                <c:pt idx="28">
                  <c:v>9.6998022944495812</c:v>
                </c:pt>
                <c:pt idx="29">
                  <c:v>9.5105549481354306</c:v>
                </c:pt>
                <c:pt idx="30">
                  <c:v>9.1361082440401447</c:v>
                </c:pt>
                <c:pt idx="31">
                  <c:v>8.7795005681330576</c:v>
                </c:pt>
                <c:pt idx="32">
                  <c:v>8.4390302145860723</c:v>
                </c:pt>
                <c:pt idx="33">
                  <c:v>8.1130384236770077</c:v>
                </c:pt>
                <c:pt idx="34">
                  <c:v>7.8001910175485181</c:v>
                </c:pt>
                <c:pt idx="35">
                  <c:v>7.4994130503035645</c:v>
                </c:pt>
                <c:pt idx="36">
                  <c:v>7.2098355779588088</c:v>
                </c:pt>
                <c:pt idx="37">
                  <c:v>6.9307524455970455</c:v>
                </c:pt>
                <c:pt idx="38">
                  <c:v>6.6615853373046301</c:v>
                </c:pt>
                <c:pt idx="39">
                  <c:v>6.4018556268920115</c:v>
                </c:pt>
                <c:pt idx="40">
                  <c:v>6.1511618127187173</c:v>
                </c:pt>
                <c:pt idx="41">
                  <c:v>5.9091615255755094</c:v>
                </c:pt>
                <c:pt idx="42">
                  <c:v>5.675557270775033</c:v>
                </c:pt>
                <c:pt idx="43">
                  <c:v>5.4500852096559074</c:v>
                </c:pt>
                <c:pt idx="44">
                  <c:v>5.2325064060845703</c:v>
                </c:pt>
                <c:pt idx="45">
                  <c:v>5.0226000640156361</c:v>
                </c:pt>
                <c:pt idx="46">
                  <c:v>4.8201583659348497</c:v>
                </c:pt>
                <c:pt idx="47">
                  <c:v>4.6249825917423548</c:v>
                </c:pt>
                <c:pt idx="48">
                  <c:v>4.4368802556060487</c:v>
                </c:pt>
                <c:pt idx="49">
                  <c:v>4.2556630464336189</c:v>
                </c:pt>
                <c:pt idx="50">
                  <c:v>4.08114539748364</c:v>
                </c:pt>
                <c:pt idx="51">
                  <c:v>3.9131435436171835</c:v>
                </c:pt>
                <c:pt idx="52">
                  <c:v>3.7514749519127113</c:v>
                </c:pt>
                <c:pt idx="53">
                  <c:v>3.595958033791864</c:v>
                </c:pt>
                <c:pt idx="54">
                  <c:v>3.4464120652268333</c:v>
                </c:pt>
                <c:pt idx="55">
                  <c:v>3.3026572566998409</c:v>
                </c:pt>
                <c:pt idx="56">
                  <c:v>3.1645149269227404</c:v>
                </c:pt>
                <c:pt idx="57">
                  <c:v>3.0318077443723173</c:v>
                </c:pt>
                <c:pt idx="58">
                  <c:v>2.9043600088503694</c:v>
                </c:pt>
                <c:pt idx="59">
                  <c:v>2.7819979518650149</c:v>
                </c:pt>
                <c:pt idx="60">
                  <c:v>2.6645500399292148</c:v>
                </c:pt>
                <c:pt idx="61">
                  <c:v>2.5518472691082685</c:v>
                </c:pt>
                <c:pt idx="62">
                  <c:v>2.4437234425180394</c:v>
                </c:pt>
                <c:pt idx="63">
                  <c:v>2.3400154251302991</c:v>
                </c:pt>
                <c:pt idx="64">
                  <c:v>2.2836378818968521</c:v>
                </c:pt>
                <c:pt idx="65">
                  <c:v>2.2705587487100267</c:v>
                </c:pt>
                <c:pt idx="66">
                  <c:v>2.2995165318233659</c:v>
                </c:pt>
                <c:pt idx="67">
                  <c:v>2.3718512895364872</c:v>
                </c:pt>
                <c:pt idx="68">
                  <c:v>2.4915203965647676</c:v>
                </c:pt>
                <c:pt idx="69">
                  <c:v>2.6653760823635464</c:v>
                </c:pt>
                <c:pt idx="70">
                  <c:v>2.9037285109071425</c:v>
                </c:pt>
                <c:pt idx="71">
                  <c:v>3.2212551099729674</c:v>
                </c:pt>
                <c:pt idx="72">
                  <c:v>3.6383608610985787</c:v>
                </c:pt>
                <c:pt idx="73">
                  <c:v>4.1831514216750367</c:v>
                </c:pt>
                <c:pt idx="74">
                  <c:v>4.8133404798069659</c:v>
                </c:pt>
                <c:pt idx="75">
                  <c:v>5.5416391424960825</c:v>
                </c:pt>
                <c:pt idx="76">
                  <c:v>6.3824737456131855</c:v>
                </c:pt>
                <c:pt idx="77">
                  <c:v>7.3520641332257579</c:v>
                </c:pt>
                <c:pt idx="78">
                  <c:v>8.4685870885405112</c:v>
                </c:pt>
                <c:pt idx="79">
                  <c:v>9.7523205699750051</c:v>
                </c:pt>
                <c:pt idx="80">
                  <c:v>11.225755008531506</c:v>
                </c:pt>
                <c:pt idx="81">
                  <c:v>12.913653281136263</c:v>
                </c:pt>
                <c:pt idx="82">
                  <c:v>14.843035502952096</c:v>
                </c:pt>
                <c:pt idx="83">
                  <c:v>17.043058589849089</c:v>
                </c:pt>
                <c:pt idx="84">
                  <c:v>19.544753927152549</c:v>
                </c:pt>
                <c:pt idx="85">
                  <c:v>22.38058001826251</c:v>
                </c:pt>
                <c:pt idx="86">
                  <c:v>25.583741639979728</c:v>
                </c:pt>
                <c:pt idx="87">
                  <c:v>29.187224262196708</c:v>
                </c:pt>
                <c:pt idx="88">
                  <c:v>33.222494342119049</c:v>
                </c:pt>
                <c:pt idx="89">
                  <c:v>37.717825207741129</c:v>
                </c:pt>
                <c:pt idx="90">
                  <c:v>42.696227664421116</c:v>
                </c:pt>
                <c:pt idx="91">
                  <c:v>48.172997274055525</c:v>
                </c:pt>
                <c:pt idx="92">
                  <c:v>54.152938796936681</c:v>
                </c:pt>
                <c:pt idx="93">
                  <c:v>60.627392936802543</c:v>
                </c:pt>
                <c:pt idx="94">
                  <c:v>67.571268191956477</c:v>
                </c:pt>
                <c:pt idx="95">
                  <c:v>74.940363111273001</c:v>
                </c:pt>
                <c:pt idx="96">
                  <c:v>82.669337265455326</c:v>
                </c:pt>
                <c:pt idx="97">
                  <c:v>90.670732680050619</c:v>
                </c:pt>
                <c:pt idx="98">
                  <c:v>98.83543822649554</c:v>
                </c:pt>
                <c:pt idx="99">
                  <c:v>107.03490708927323</c:v>
                </c:pt>
                <c:pt idx="100">
                  <c:v>115.12527223473479</c:v>
                </c:pt>
                <c:pt idx="101">
                  <c:v>122.95326617439359</c:v>
                </c:pt>
                <c:pt idx="102">
                  <c:v>130.36357250795606</c:v>
                </c:pt>
                <c:pt idx="103">
                  <c:v>137.20697230303153</c:v>
                </c:pt>
                <c:pt idx="104">
                  <c:v>143.34846215766294</c:v>
                </c:pt>
                <c:pt idx="105">
                  <c:v>148.67446671334571</c:v>
                </c:pt>
                <c:pt idx="106">
                  <c:v>153.09837076882221</c:v>
                </c:pt>
                <c:pt idx="107">
                  <c:v>156.56383838785641</c:v>
                </c:pt>
                <c:pt idx="108">
                  <c:v>159.04571411266977</c:v>
                </c:pt>
                <c:pt idx="109">
                  <c:v>160.54863967889654</c:v>
                </c:pt>
                <c:pt idx="110">
                  <c:v>161.10379715781704</c:v>
                </c:pt>
                <c:pt idx="111">
                  <c:v>160.76435918802812</c:v>
                </c:pt>
                <c:pt idx="112">
                  <c:v>159.60027565464497</c:v>
                </c:pt>
                <c:pt idx="113">
                  <c:v>157.6929710549195</c:v>
                </c:pt>
                <c:pt idx="114">
                  <c:v>155.13040350737751</c:v>
                </c:pt>
                <c:pt idx="115">
                  <c:v>152.00278480007566</c:v>
                </c:pt>
                <c:pt idx="116">
                  <c:v>148.39911420928152</c:v>
                </c:pt>
                <c:pt idx="117">
                  <c:v>144.40455820358369</c:v>
                </c:pt>
                <c:pt idx="118">
                  <c:v>140.09862249345366</c:v>
                </c:pt>
                <c:pt idx="119">
                  <c:v>135.55401175842965</c:v>
                </c:pt>
                <c:pt idx="120">
                  <c:v>130.836049872502</c:v>
                </c:pt>
              </c:numCache>
            </c:numRef>
          </c:val>
          <c:smooth val="0"/>
          <c:extLst>
            <c:ext xmlns:c16="http://schemas.microsoft.com/office/drawing/2014/chart" uri="{C3380CC4-5D6E-409C-BE32-E72D297353CC}">
              <c16:uniqueId val="{00000003-2B07-4A64-A074-270012D04D67}"/>
            </c:ext>
          </c:extLst>
        </c:ser>
        <c:ser>
          <c:idx val="2"/>
          <c:order val="2"/>
          <c:tx>
            <c:strRef>
              <c:f>Comparisons!$AH$11</c:f>
              <c:strCache>
                <c:ptCount val="1"/>
                <c:pt idx="0">
                  <c:v>Критическое состояние</c:v>
                </c:pt>
              </c:strCache>
            </c:strRef>
          </c:tx>
          <c:spPr>
            <a:ln w="28575" cap="rnd">
              <a:solidFill>
                <a:schemeClr val="accent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Comparisons!$AH$12:$AH$132</c:f>
              <c:numCache>
                <c:formatCode>#,##0</c:formatCode>
                <c:ptCount val="121"/>
                <c:pt idx="0">
                  <c:v>0</c:v>
                </c:pt>
                <c:pt idx="1">
                  <c:v>1.1313750100942456E-4</c:v>
                </c:pt>
                <c:pt idx="2">
                  <c:v>2.4732690166922873E-4</c:v>
                </c:pt>
                <c:pt idx="3">
                  <c:v>4.2662332535188871E-4</c:v>
                </c:pt>
                <c:pt idx="4">
                  <c:v>6.7175083244570431E-4</c:v>
                </c:pt>
                <c:pt idx="5">
                  <c:v>1.0120263446943283E-3</c:v>
                </c:pt>
                <c:pt idx="6">
                  <c:v>1.4890324911684015E-3</c:v>
                </c:pt>
                <c:pt idx="7">
                  <c:v>2.1618448353162363E-3</c:v>
                </c:pt>
                <c:pt idx="8">
                  <c:v>3.1144721201135884E-3</c:v>
                </c:pt>
                <c:pt idx="9">
                  <c:v>4.4664459742689384E-3</c:v>
                </c:pt>
                <c:pt idx="10">
                  <c:v>6.3878904534014737E-3</c:v>
                </c:pt>
                <c:pt idx="11">
                  <c:v>9.1209592689191869E-3</c:v>
                </c:pt>
                <c:pt idx="12">
                  <c:v>1.3010315214480732E-2</c:v>
                </c:pt>
                <c:pt idx="13">
                  <c:v>1.8546431736081712E-2</c:v>
                </c:pt>
                <c:pt idx="14">
                  <c:v>2.6427040590358344E-2</c:v>
                </c:pt>
                <c:pt idx="15">
                  <c:v>3.7587786720809882E-2</c:v>
                </c:pt>
                <c:pt idx="16">
                  <c:v>5.304083218991329E-2</c:v>
                </c:pt>
                <c:pt idx="17">
                  <c:v>7.3957656027446292E-2</c:v>
                </c:pt>
                <c:pt idx="18">
                  <c:v>0.101647974932283</c:v>
                </c:pt>
                <c:pt idx="19">
                  <c:v>0.13749676733564867</c:v>
                </c:pt>
                <c:pt idx="20">
                  <c:v>0.18286556245640567</c:v>
                </c:pt>
                <c:pt idx="21">
                  <c:v>0.23870130932529854</c:v>
                </c:pt>
                <c:pt idx="22">
                  <c:v>0.30422506462803467</c:v>
                </c:pt>
                <c:pt idx="23">
                  <c:v>0.37726083318768944</c:v>
                </c:pt>
                <c:pt idx="24">
                  <c:v>0.45424269237478332</c:v>
                </c:pt>
                <c:pt idx="25">
                  <c:v>0.53094845725002615</c:v>
                </c:pt>
                <c:pt idx="26">
                  <c:v>0.605088991338395</c:v>
                </c:pt>
                <c:pt idx="27">
                  <c:v>0.67440358903201614</c:v>
                </c:pt>
                <c:pt idx="28">
                  <c:v>0.73658168541222924</c:v>
                </c:pt>
                <c:pt idx="29">
                  <c:v>0.78943129906597054</c:v>
                </c:pt>
                <c:pt idx="30">
                  <c:v>0.8310472659021243</c:v>
                </c:pt>
                <c:pt idx="31">
                  <c:v>0.86042222081155728</c:v>
                </c:pt>
                <c:pt idx="32">
                  <c:v>0.8792476636425508</c:v>
                </c:pt>
                <c:pt idx="33">
                  <c:v>0.88923395061762689</c:v>
                </c:pt>
                <c:pt idx="34">
                  <c:v>0.89185281772963543</c:v>
                </c:pt>
                <c:pt idx="35">
                  <c:v>0.88836893891536617</c:v>
                </c:pt>
                <c:pt idx="36">
                  <c:v>0.87986741000621227</c:v>
                </c:pt>
                <c:pt idx="37">
                  <c:v>0.86727767786682108</c:v>
                </c:pt>
                <c:pt idx="38">
                  <c:v>0.85139436839149785</c:v>
                </c:pt>
                <c:pt idx="39">
                  <c:v>0.83289540957112673</c:v>
                </c:pt>
                <c:pt idx="40">
                  <c:v>0.81235779562954957</c:v>
                </c:pt>
                <c:pt idx="41">
                  <c:v>0.79027129434727572</c:v>
                </c:pt>
                <c:pt idx="42">
                  <c:v>0.76705036134587046</c:v>
                </c:pt>
                <c:pt idx="43">
                  <c:v>0.74304449160209574</c:v>
                </c:pt>
                <c:pt idx="44">
                  <c:v>0.71854720918794168</c:v>
                </c:pt>
                <c:pt idx="45">
                  <c:v>0.69380387065862237</c:v>
                </c:pt>
                <c:pt idx="46">
                  <c:v>0.66901843516977322</c:v>
                </c:pt>
                <c:pt idx="47">
                  <c:v>0.6443593348903619</c:v>
                </c:pt>
                <c:pt idx="48">
                  <c:v>0.61996456223316054</c:v>
                </c:pt>
                <c:pt idx="49">
                  <c:v>0.59594607553879553</c:v>
                </c:pt>
                <c:pt idx="50">
                  <c:v>0.57239361185017379</c:v>
                </c:pt>
                <c:pt idx="51">
                  <c:v>0.54937798406356819</c:v>
                </c:pt>
                <c:pt idx="52">
                  <c:v>0.52695392983279976</c:v>
                </c:pt>
                <c:pt idx="53">
                  <c:v>0.50516257095186723</c:v>
                </c:pt>
                <c:pt idx="54">
                  <c:v>0.48403353439012664</c:v>
                </c:pt>
                <c:pt idx="55">
                  <c:v>0.46358677956366717</c:v>
                </c:pt>
                <c:pt idx="56">
                  <c:v>0.4438341706754344</c:v>
                </c:pt>
                <c:pt idx="57">
                  <c:v>0.42478082793870786</c:v>
                </c:pt>
                <c:pt idx="58">
                  <c:v>0.40642628712093959</c:v>
                </c:pt>
                <c:pt idx="59">
                  <c:v>0.38876549302661328</c:v>
                </c:pt>
                <c:pt idx="60">
                  <c:v>0.37178964920777496</c:v>
                </c:pt>
                <c:pt idx="61">
                  <c:v>0.35548694328730945</c:v>
                </c:pt>
                <c:pt idx="62">
                  <c:v>0.33984316474872844</c:v>
                </c:pt>
                <c:pt idx="63">
                  <c:v>0.32484222983993755</c:v>
                </c:pt>
                <c:pt idx="64">
                  <c:v>0.31057493746174769</c:v>
                </c:pt>
                <c:pt idx="65">
                  <c:v>0.29764436151597151</c:v>
                </c:pt>
                <c:pt idx="66">
                  <c:v>0.28657089021152954</c:v>
                </c:pt>
                <c:pt idx="67">
                  <c:v>0.27778590777960516</c:v>
                </c:pt>
                <c:pt idx="68">
                  <c:v>0.27168537312203017</c:v>
                </c:pt>
                <c:pt idx="69">
                  <c:v>0.26867710814094758</c:v>
                </c:pt>
                <c:pt idx="70">
                  <c:v>0.26922680600329257</c:v>
                </c:pt>
                <c:pt idx="71">
                  <c:v>0.27390756676840533</c:v>
                </c:pt>
                <c:pt idx="72">
                  <c:v>0.28345819242854958</c:v>
                </c:pt>
                <c:pt idx="73">
                  <c:v>0.29885656684016348</c:v>
                </c:pt>
                <c:pt idx="74">
                  <c:v>0.32121287469708787</c:v>
                </c:pt>
                <c:pt idx="75">
                  <c:v>0.35101983912029744</c:v>
                </c:pt>
                <c:pt idx="76">
                  <c:v>0.38883865675481666</c:v>
                </c:pt>
                <c:pt idx="77">
                  <c:v>0.4353830082276815</c:v>
                </c:pt>
                <c:pt idx="78">
                  <c:v>0.49152784654876813</c:v>
                </c:pt>
                <c:pt idx="79">
                  <c:v>0.55831931434445292</c:v>
                </c:pt>
                <c:pt idx="80">
                  <c:v>0.63698532568406097</c:v>
                </c:pt>
                <c:pt idx="81">
                  <c:v>0.72894617527161054</c:v>
                </c:pt>
                <c:pt idx="82">
                  <c:v>0.83582431323878204</c:v>
                </c:pt>
                <c:pt idx="83">
                  <c:v>0.95945214154984804</c:v>
                </c:pt>
                <c:pt idx="84">
                  <c:v>1.1018763450003317</c:v>
                </c:pt>
                <c:pt idx="85">
                  <c:v>1.2653568686402397</c:v>
                </c:pt>
                <c:pt idx="86">
                  <c:v>1.4523582065606793</c:v>
                </c:pt>
                <c:pt idx="87">
                  <c:v>1.6655302015451909</c:v>
                </c:pt>
                <c:pt idx="88">
                  <c:v>1.9076751192581636</c:v>
                </c:pt>
                <c:pt idx="89">
                  <c:v>2.1816974300204106</c:v>
                </c:pt>
                <c:pt idx="90">
                  <c:v>2.4905326141953799</c:v>
                </c:pt>
                <c:pt idx="91">
                  <c:v>2.8370515465892123</c:v>
                </c:pt>
                <c:pt idx="92">
                  <c:v>3.2239377823662236</c:v>
                </c:pt>
                <c:pt idx="93">
                  <c:v>3.6535365432937521</c:v>
                </c:pt>
                <c:pt idx="94">
                  <c:v>4.1276765447731583</c:v>
                </c:pt>
                <c:pt idx="95">
                  <c:v>4.6474690863508554</c:v>
                </c:pt>
                <c:pt idx="96">
                  <c:v>5.2130929731947715</c:v>
                </c:pt>
                <c:pt idx="97">
                  <c:v>5.8235785352049803</c:v>
                </c:pt>
                <c:pt idx="98">
                  <c:v>6.4766086696907337</c:v>
                </c:pt>
                <c:pt idx="99">
                  <c:v>7.1683585734389226</c:v>
                </c:pt>
                <c:pt idx="100">
                  <c:v>7.8933975819956803</c:v>
                </c:pt>
                <c:pt idx="101">
                  <c:v>8.6446752528645554</c:v>
                </c:pt>
                <c:pt idx="102">
                  <c:v>9.4136088030002014</c:v>
                </c:pt>
                <c:pt idx="103">
                  <c:v>10.190280192464845</c:v>
                </c:pt>
                <c:pt idx="104">
                  <c:v>10.963739383476723</c:v>
                </c:pt>
                <c:pt idx="105">
                  <c:v>11.722397336861899</c:v>
                </c:pt>
                <c:pt idx="106">
                  <c:v>12.454480458535702</c:v>
                </c:pt>
                <c:pt idx="107">
                  <c:v>13.148509816159031</c:v>
                </c:pt>
                <c:pt idx="108">
                  <c:v>13.793765217443857</c:v>
                </c:pt>
                <c:pt idx="109">
                  <c:v>14.380696758771135</c:v>
                </c:pt>
                <c:pt idx="110">
                  <c:v>14.901254027891788</c:v>
                </c:pt>
                <c:pt idx="111">
                  <c:v>15.349114070469399</c:v>
                </c:pt>
                <c:pt idx="112">
                  <c:v>15.719801312409162</c:v>
                </c:pt>
                <c:pt idx="113">
                  <c:v>16.010703783682356</c:v>
                </c:pt>
                <c:pt idx="114">
                  <c:v>16.220998698236077</c:v>
                </c:pt>
                <c:pt idx="115">
                  <c:v>16.351505966198879</c:v>
                </c:pt>
                <c:pt idx="116">
                  <c:v>16.404490538031407</c:v>
                </c:pt>
                <c:pt idx="117">
                  <c:v>16.383434120065242</c:v>
                </c:pt>
                <c:pt idx="118">
                  <c:v>16.292794536755846</c:v>
                </c:pt>
                <c:pt idx="119">
                  <c:v>16.137767663591379</c:v>
                </c:pt>
                <c:pt idx="120">
                  <c:v>15.92406311699135</c:v>
                </c:pt>
              </c:numCache>
            </c:numRef>
          </c:val>
          <c:smooth val="0"/>
          <c:extLst>
            <c:ext xmlns:c16="http://schemas.microsoft.com/office/drawing/2014/chart" uri="{C3380CC4-5D6E-409C-BE32-E72D297353CC}">
              <c16:uniqueId val="{00000005-2B07-4A64-A074-270012D04D67}"/>
            </c:ext>
          </c:extLst>
        </c:ser>
        <c:ser>
          <c:idx val="3"/>
          <c:order val="3"/>
          <c:tx>
            <c:strRef>
              <c:f>Comparisons!$AI$11</c:f>
              <c:strCache>
                <c:ptCount val="1"/>
                <c:pt idx="0">
                  <c:v>Итого</c:v>
                </c:pt>
              </c:strCache>
            </c:strRef>
          </c:tx>
          <c:spPr>
            <a:ln w="28575" cap="rnd">
              <a:solidFill>
                <a:schemeClr val="accent4"/>
              </a:solidFill>
              <a:prstDash val="dash"/>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Comparisons!$AI$12:$AI$132</c:f>
              <c:numCache>
                <c:formatCode>#,##0</c:formatCode>
                <c:ptCount val="121"/>
                <c:pt idx="0">
                  <c:v>0</c:v>
                </c:pt>
                <c:pt idx="1">
                  <c:v>1.8408253739753192E-2</c:v>
                </c:pt>
                <c:pt idx="2">
                  <c:v>2.587288211375471E-2</c:v>
                </c:pt>
                <c:pt idx="3">
                  <c:v>3.6564758984888361E-2</c:v>
                </c:pt>
                <c:pt idx="4">
                  <c:v>5.184437976798658E-2</c:v>
                </c:pt>
                <c:pt idx="5">
                  <c:v>7.3651178988686727E-2</c:v>
                </c:pt>
                <c:pt idx="6">
                  <c:v>0.10474887554983917</c:v>
                </c:pt>
                <c:pt idx="7">
                  <c:v>0.14907479826511086</c:v>
                </c:pt>
                <c:pt idx="8">
                  <c:v>0.21223710316691033</c:v>
                </c:pt>
                <c:pt idx="9">
                  <c:v>0.30222220205105804</c:v>
                </c:pt>
                <c:pt idx="10">
                  <c:v>0.43040070207650183</c:v>
                </c:pt>
                <c:pt idx="11">
                  <c:v>0.61295667483888638</c:v>
                </c:pt>
                <c:pt idx="12">
                  <c:v>0.87291610043587786</c:v>
                </c:pt>
                <c:pt idx="13">
                  <c:v>1.243021009730513</c:v>
                </c:pt>
                <c:pt idx="14">
                  <c:v>1.7697924682468262</c:v>
                </c:pt>
                <c:pt idx="15">
                  <c:v>2.4714753587040996</c:v>
                </c:pt>
                <c:pt idx="16">
                  <c:v>3.3850649734799414</c:v>
                </c:pt>
                <c:pt idx="17">
                  <c:v>4.5462816121201355</c:v>
                </c:pt>
                <c:pt idx="18">
                  <c:v>5.9851639390858704</c:v>
                </c:pt>
                <c:pt idx="19">
                  <c:v>7.7205409248545793</c:v>
                </c:pt>
                <c:pt idx="20">
                  <c:v>9.7538181046740462</c:v>
                </c:pt>
                <c:pt idx="21">
                  <c:v>11.845998757407843</c:v>
                </c:pt>
                <c:pt idx="22">
                  <c:v>13.813220795754138</c:v>
                </c:pt>
                <c:pt idx="23">
                  <c:v>15.441441877323159</c:v>
                </c:pt>
                <c:pt idx="24">
                  <c:v>16.51879886521936</c:v>
                </c:pt>
                <c:pt idx="25">
                  <c:v>17.331600695509895</c:v>
                </c:pt>
                <c:pt idx="26">
                  <c:v>17.821980611431421</c:v>
                </c:pt>
                <c:pt idx="27">
                  <c:v>17.948749725665859</c:v>
                </c:pt>
                <c:pt idx="28">
                  <c:v>17.691810782731725</c:v>
                </c:pt>
                <c:pt idx="29">
                  <c:v>17.054679357557134</c:v>
                </c:pt>
                <c:pt idx="30">
                  <c:v>16.064790769229845</c:v>
                </c:pt>
                <c:pt idx="31">
                  <c:v>15.161140489421847</c:v>
                </c:pt>
                <c:pt idx="32">
                  <c:v>14.33276831259357</c:v>
                </c:pt>
                <c:pt idx="33">
                  <c:v>13.570315390252915</c:v>
                </c:pt>
                <c:pt idx="34">
                  <c:v>12.865829539415241</c:v>
                </c:pt>
                <c:pt idx="35">
                  <c:v>12.212543815928386</c:v>
                </c:pt>
                <c:pt idx="36">
                  <c:v>11.604689892038925</c:v>
                </c:pt>
                <c:pt idx="37">
                  <c:v>11.037340834434612</c:v>
                </c:pt>
                <c:pt idx="38">
                  <c:v>10.506278707185951</c:v>
                </c:pt>
                <c:pt idx="39">
                  <c:v>10.007883126700486</c:v>
                </c:pt>
                <c:pt idx="40">
                  <c:v>9.5390374918342768</c:v>
                </c:pt>
                <c:pt idx="41">
                  <c:v>9.0970501177057788</c:v>
                </c:pt>
                <c:pt idx="42">
                  <c:v>8.6795879301744652</c:v>
                </c:pt>
                <c:pt idx="43">
                  <c:v>8.2846207409818948</c:v>
                </c:pt>
                <c:pt idx="44">
                  <c:v>7.9103744310811432</c:v>
                </c:pt>
                <c:pt idx="45">
                  <c:v>7.5552916300888429</c:v>
                </c:pt>
                <c:pt idx="46">
                  <c:v>7.2179987002278416</c:v>
                </c:pt>
                <c:pt idx="47">
                  <c:v>6.8972780196442205</c:v>
                </c:pt>
                <c:pt idx="48">
                  <c:v>6.5920447177398316</c:v>
                </c:pt>
                <c:pt idx="49">
                  <c:v>6.3013271485375233</c:v>
                </c:pt>
                <c:pt idx="50">
                  <c:v>6.0242505008073994</c:v>
                </c:pt>
                <c:pt idx="51">
                  <c:v>5.7600230388944373</c:v>
                </c:pt>
                <c:pt idx="52">
                  <c:v>5.5079245485677184</c:v>
                </c:pt>
                <c:pt idx="53">
                  <c:v>5.2672966300506081</c:v>
                </c:pt>
                <c:pt idx="54">
                  <c:v>5.0375345376035678</c:v>
                </c:pt>
                <c:pt idx="55">
                  <c:v>4.8180803132655088</c:v>
                </c:pt>
                <c:pt idx="56">
                  <c:v>4.6084170029973741</c:v>
                </c:pt>
                <c:pt idx="57">
                  <c:v>4.4080637776896374</c:v>
                </c:pt>
                <c:pt idx="58">
                  <c:v>4.2165718102927396</c:v>
                </c:pt>
                <c:pt idx="59">
                  <c:v>4.0335207845458667</c:v>
                </c:pt>
                <c:pt idx="60">
                  <c:v>3.8585159311365893</c:v>
                </c:pt>
                <c:pt idx="61">
                  <c:v>3.6911855042147605</c:v>
                </c:pt>
                <c:pt idx="62">
                  <c:v>3.5311786255363042</c:v>
                </c:pt>
                <c:pt idx="63">
                  <c:v>3.3781634355406789</c:v>
                </c:pt>
                <c:pt idx="64">
                  <c:v>3.3235817046151008</c:v>
                </c:pt>
                <c:pt idx="65">
                  <c:v>3.3561147863523608</c:v>
                </c:pt>
                <c:pt idx="66">
                  <c:v>3.4710538421577448</c:v>
                </c:pt>
                <c:pt idx="67">
                  <c:v>3.669537836815878</c:v>
                </c:pt>
                <c:pt idx="68">
                  <c:v>3.9583968502854554</c:v>
                </c:pt>
                <c:pt idx="69">
                  <c:v>4.350571980790626</c:v>
                </c:pt>
                <c:pt idx="70">
                  <c:v>4.8661448710553454</c:v>
                </c:pt>
                <c:pt idx="71">
                  <c:v>5.5340889168474492</c:v>
                </c:pt>
                <c:pt idx="72">
                  <c:v>6.394946042310738</c:v>
                </c:pt>
                <c:pt idx="73">
                  <c:v>7.504750332406628</c:v>
                </c:pt>
                <c:pt idx="74">
                  <c:v>8.7683081900942614</c:v>
                </c:pt>
                <c:pt idx="75">
                  <c:v>10.210992006734841</c:v>
                </c:pt>
                <c:pt idx="76">
                  <c:v>11.8611037823811</c:v>
                </c:pt>
                <c:pt idx="77">
                  <c:v>13.750186670799653</c:v>
                </c:pt>
                <c:pt idx="78">
                  <c:v>15.91332958529396</c:v>
                </c:pt>
                <c:pt idx="79">
                  <c:v>18.389427026045151</c:v>
                </c:pt>
                <c:pt idx="80">
                  <c:v>21.221366414508847</c:v>
                </c:pt>
                <c:pt idx="81">
                  <c:v>24.45610602547</c:v>
                </c:pt>
                <c:pt idx="82">
                  <c:v>28.144595844521618</c:v>
                </c:pt>
                <c:pt idx="83">
                  <c:v>32.341481609634187</c:v>
                </c:pt>
                <c:pt idx="84">
                  <c:v>37.104519569458802</c:v>
                </c:pt>
                <c:pt idx="85">
                  <c:v>42.493617330454626</c:v>
                </c:pt>
                <c:pt idx="86">
                  <c:v>48.569406581718432</c:v>
                </c:pt>
                <c:pt idx="87">
                  <c:v>55.391249498804989</c:v>
                </c:pt>
                <c:pt idx="88">
                  <c:v>63.014586414554465</c:v>
                </c:pt>
                <c:pt idx="89">
                  <c:v>71.487553227130675</c:v>
                </c:pt>
                <c:pt idx="90">
                  <c:v>80.846839105125909</c:v>
                </c:pt>
                <c:pt idx="91">
                  <c:v>91.112824359914882</c:v>
                </c:pt>
                <c:pt idx="92">
                  <c:v>102.28413917097305</c:v>
                </c:pt>
                <c:pt idx="93">
                  <c:v>114.33191625513014</c:v>
                </c:pt>
                <c:pt idx="94">
                  <c:v>127.19416730129782</c:v>
                </c:pt>
                <c:pt idx="95">
                  <c:v>140.77087624172015</c:v>
                </c:pt>
                <c:pt idx="96">
                  <c:v>154.92054187839028</c:v>
                </c:pt>
                <c:pt idx="97">
                  <c:v>169.45897628779926</c:v>
                </c:pt>
                <c:pt idx="98">
                  <c:v>184.16112674138691</c:v>
                </c:pt>
                <c:pt idx="99">
                  <c:v>198.7664974128767</c:v>
                </c:pt>
                <c:pt idx="100">
                  <c:v>212.98838646916727</c:v>
                </c:pt>
                <c:pt idx="101">
                  <c:v>226.52664849938657</c:v>
                </c:pt>
                <c:pt idx="102">
                  <c:v>239.08311562346302</c:v>
                </c:pt>
                <c:pt idx="103">
                  <c:v>250.37827989629011</c:v>
                </c:pt>
                <c:pt idx="104">
                  <c:v>260.1674879279841</c:v>
                </c:pt>
                <c:pt idx="105">
                  <c:v>268.25483435721071</c:v>
                </c:pt>
                <c:pt idx="106">
                  <c:v>274.50320677092287</c:v>
                </c:pt>
                <c:pt idx="107">
                  <c:v>278.83948614132674</c:v>
                </c:pt>
                <c:pt idx="108">
                  <c:v>281.25462087636612</c:v>
                </c:pt>
                <c:pt idx="109">
                  <c:v>281.79900674548219</c:v>
                </c:pt>
                <c:pt idx="110">
                  <c:v>280.57416948973469</c:v>
                </c:pt>
                <c:pt idx="111">
                  <c:v>277.72206795222127</c:v>
                </c:pt>
                <c:pt idx="112">
                  <c:v>273.41339325496318</c:v>
                </c:pt>
                <c:pt idx="113">
                  <c:v>267.8360787500846</c:v>
                </c:pt>
                <c:pt idx="114">
                  <c:v>261.18493820150434</c:v>
                </c:pt>
                <c:pt idx="115">
                  <c:v>253.65300398642307</c:v>
                </c:pt>
                <c:pt idx="116">
                  <c:v>245.42481400402883</c:v>
                </c:pt>
                <c:pt idx="117">
                  <c:v>236.67163871852827</c:v>
                </c:pt>
                <c:pt idx="118">
                  <c:v>227.54846447869784</c:v>
                </c:pt>
                <c:pt idx="119">
                  <c:v>218.19245197203128</c:v>
                </c:pt>
                <c:pt idx="120">
                  <c:v>208.72255414286019</c:v>
                </c:pt>
              </c:numCache>
            </c:numRef>
          </c:val>
          <c:smooth val="0"/>
          <c:extLst>
            <c:ext xmlns:c16="http://schemas.microsoft.com/office/drawing/2014/chart" uri="{C3380CC4-5D6E-409C-BE32-E72D297353CC}">
              <c16:uniqueId val="{00000007-2B07-4A64-A074-270012D04D67}"/>
            </c:ext>
          </c:extLst>
        </c:ser>
        <c:ser>
          <c:idx val="4"/>
          <c:order val="4"/>
          <c:tx>
            <c:strRef>
              <c:f>Comparisons!$AJ$11</c:f>
              <c:strCache>
                <c:ptCount val="1"/>
                <c:pt idx="0">
                  <c:v>Фактически имеющиеся кадры</c:v>
                </c:pt>
              </c:strCache>
            </c:strRef>
          </c:tx>
          <c:spPr>
            <a:ln w="28575" cap="rnd">
              <a:solidFill>
                <a:srgbClr val="FF3F4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Comparisons!$AJ$12:$AJ$132</c:f>
              <c:numCache>
                <c:formatCode>General</c:formatCode>
                <c:ptCount val="121"/>
                <c:pt idx="0">
                  <c:v>200</c:v>
                </c:pt>
                <c:pt idx="1">
                  <c:v>200</c:v>
                </c:pt>
                <c:pt idx="2">
                  <c:v>200</c:v>
                </c:pt>
                <c:pt idx="3">
                  <c:v>200</c:v>
                </c:pt>
                <c:pt idx="4">
                  <c:v>200</c:v>
                </c:pt>
                <c:pt idx="5">
                  <c:v>200</c:v>
                </c:pt>
                <c:pt idx="6">
                  <c:v>200</c:v>
                </c:pt>
                <c:pt idx="7">
                  <c:v>200</c:v>
                </c:pt>
                <c:pt idx="8">
                  <c:v>200</c:v>
                </c:pt>
                <c:pt idx="9">
                  <c:v>200</c:v>
                </c:pt>
                <c:pt idx="10">
                  <c:v>200</c:v>
                </c:pt>
                <c:pt idx="11">
                  <c:v>200</c:v>
                </c:pt>
                <c:pt idx="12">
                  <c:v>200</c:v>
                </c:pt>
                <c:pt idx="13">
                  <c:v>200</c:v>
                </c:pt>
                <c:pt idx="14">
                  <c:v>200</c:v>
                </c:pt>
                <c:pt idx="15">
                  <c:v>200</c:v>
                </c:pt>
                <c:pt idx="16">
                  <c:v>200</c:v>
                </c:pt>
                <c:pt idx="17">
                  <c:v>200</c:v>
                </c:pt>
                <c:pt idx="18">
                  <c:v>200</c:v>
                </c:pt>
                <c:pt idx="19">
                  <c:v>200</c:v>
                </c:pt>
                <c:pt idx="20">
                  <c:v>200</c:v>
                </c:pt>
                <c:pt idx="21">
                  <c:v>200</c:v>
                </c:pt>
                <c:pt idx="22">
                  <c:v>200</c:v>
                </c:pt>
                <c:pt idx="23">
                  <c:v>200</c:v>
                </c:pt>
                <c:pt idx="24">
                  <c:v>200</c:v>
                </c:pt>
                <c:pt idx="25">
                  <c:v>200</c:v>
                </c:pt>
                <c:pt idx="26">
                  <c:v>200</c:v>
                </c:pt>
                <c:pt idx="27">
                  <c:v>200</c:v>
                </c:pt>
                <c:pt idx="28">
                  <c:v>200</c:v>
                </c:pt>
                <c:pt idx="29">
                  <c:v>200</c:v>
                </c:pt>
                <c:pt idx="30">
                  <c:v>200</c:v>
                </c:pt>
                <c:pt idx="31">
                  <c:v>200</c:v>
                </c:pt>
                <c:pt idx="32">
                  <c:v>200</c:v>
                </c:pt>
                <c:pt idx="33">
                  <c:v>200</c:v>
                </c:pt>
                <c:pt idx="34">
                  <c:v>200</c:v>
                </c:pt>
                <c:pt idx="35">
                  <c:v>200</c:v>
                </c:pt>
                <c:pt idx="36">
                  <c:v>200</c:v>
                </c:pt>
                <c:pt idx="37">
                  <c:v>200</c:v>
                </c:pt>
                <c:pt idx="38">
                  <c:v>200</c:v>
                </c:pt>
                <c:pt idx="39">
                  <c:v>200</c:v>
                </c:pt>
                <c:pt idx="40">
                  <c:v>200</c:v>
                </c:pt>
                <c:pt idx="41">
                  <c:v>200</c:v>
                </c:pt>
                <c:pt idx="42">
                  <c:v>200</c:v>
                </c:pt>
                <c:pt idx="43">
                  <c:v>200</c:v>
                </c:pt>
                <c:pt idx="44">
                  <c:v>200</c:v>
                </c:pt>
                <c:pt idx="45">
                  <c:v>200</c:v>
                </c:pt>
                <c:pt idx="46">
                  <c:v>200</c:v>
                </c:pt>
                <c:pt idx="47">
                  <c:v>200</c:v>
                </c:pt>
                <c:pt idx="48">
                  <c:v>200</c:v>
                </c:pt>
                <c:pt idx="49">
                  <c:v>200</c:v>
                </c:pt>
                <c:pt idx="50">
                  <c:v>200</c:v>
                </c:pt>
                <c:pt idx="51">
                  <c:v>200</c:v>
                </c:pt>
                <c:pt idx="52">
                  <c:v>200</c:v>
                </c:pt>
                <c:pt idx="53">
                  <c:v>200</c:v>
                </c:pt>
                <c:pt idx="54">
                  <c:v>200</c:v>
                </c:pt>
                <c:pt idx="55">
                  <c:v>200</c:v>
                </c:pt>
                <c:pt idx="56">
                  <c:v>200</c:v>
                </c:pt>
                <c:pt idx="57">
                  <c:v>200</c:v>
                </c:pt>
                <c:pt idx="58">
                  <c:v>200</c:v>
                </c:pt>
                <c:pt idx="59">
                  <c:v>200</c:v>
                </c:pt>
                <c:pt idx="60">
                  <c:v>200</c:v>
                </c:pt>
                <c:pt idx="61">
                  <c:v>200</c:v>
                </c:pt>
                <c:pt idx="62">
                  <c:v>200</c:v>
                </c:pt>
                <c:pt idx="63">
                  <c:v>200</c:v>
                </c:pt>
                <c:pt idx="64">
                  <c:v>200</c:v>
                </c:pt>
                <c:pt idx="65">
                  <c:v>200</c:v>
                </c:pt>
                <c:pt idx="66">
                  <c:v>200</c:v>
                </c:pt>
                <c:pt idx="67">
                  <c:v>200</c:v>
                </c:pt>
                <c:pt idx="68">
                  <c:v>200</c:v>
                </c:pt>
                <c:pt idx="69">
                  <c:v>200</c:v>
                </c:pt>
                <c:pt idx="70">
                  <c:v>200</c:v>
                </c:pt>
                <c:pt idx="71">
                  <c:v>200</c:v>
                </c:pt>
                <c:pt idx="72">
                  <c:v>200</c:v>
                </c:pt>
                <c:pt idx="73">
                  <c:v>200</c:v>
                </c:pt>
                <c:pt idx="74">
                  <c:v>200</c:v>
                </c:pt>
                <c:pt idx="75">
                  <c:v>200</c:v>
                </c:pt>
                <c:pt idx="76">
                  <c:v>200</c:v>
                </c:pt>
                <c:pt idx="77">
                  <c:v>200</c:v>
                </c:pt>
                <c:pt idx="78">
                  <c:v>200</c:v>
                </c:pt>
                <c:pt idx="79">
                  <c:v>200</c:v>
                </c:pt>
                <c:pt idx="80">
                  <c:v>200</c:v>
                </c:pt>
                <c:pt idx="81">
                  <c:v>200</c:v>
                </c:pt>
                <c:pt idx="82">
                  <c:v>200</c:v>
                </c:pt>
                <c:pt idx="83">
                  <c:v>200</c:v>
                </c:pt>
                <c:pt idx="84">
                  <c:v>200</c:v>
                </c:pt>
                <c:pt idx="85">
                  <c:v>200</c:v>
                </c:pt>
                <c:pt idx="86">
                  <c:v>200</c:v>
                </c:pt>
                <c:pt idx="87">
                  <c:v>200</c:v>
                </c:pt>
                <c:pt idx="88">
                  <c:v>200</c:v>
                </c:pt>
                <c:pt idx="89">
                  <c:v>200</c:v>
                </c:pt>
                <c:pt idx="90">
                  <c:v>200</c:v>
                </c:pt>
                <c:pt idx="91">
                  <c:v>200</c:v>
                </c:pt>
                <c:pt idx="92">
                  <c:v>200</c:v>
                </c:pt>
                <c:pt idx="93">
                  <c:v>200</c:v>
                </c:pt>
                <c:pt idx="94">
                  <c:v>200</c:v>
                </c:pt>
                <c:pt idx="95">
                  <c:v>200</c:v>
                </c:pt>
                <c:pt idx="96">
                  <c:v>200</c:v>
                </c:pt>
                <c:pt idx="97">
                  <c:v>200</c:v>
                </c:pt>
                <c:pt idx="98">
                  <c:v>200</c:v>
                </c:pt>
                <c:pt idx="99">
                  <c:v>200</c:v>
                </c:pt>
                <c:pt idx="100">
                  <c:v>200</c:v>
                </c:pt>
                <c:pt idx="101">
                  <c:v>200</c:v>
                </c:pt>
                <c:pt idx="102">
                  <c:v>200</c:v>
                </c:pt>
                <c:pt idx="103">
                  <c:v>200</c:v>
                </c:pt>
                <c:pt idx="104">
                  <c:v>200</c:v>
                </c:pt>
                <c:pt idx="105">
                  <c:v>200</c:v>
                </c:pt>
                <c:pt idx="106">
                  <c:v>200</c:v>
                </c:pt>
                <c:pt idx="107">
                  <c:v>200</c:v>
                </c:pt>
                <c:pt idx="108">
                  <c:v>200</c:v>
                </c:pt>
                <c:pt idx="109">
                  <c:v>200</c:v>
                </c:pt>
                <c:pt idx="110">
                  <c:v>200</c:v>
                </c:pt>
                <c:pt idx="111">
                  <c:v>200</c:v>
                </c:pt>
                <c:pt idx="112">
                  <c:v>200</c:v>
                </c:pt>
                <c:pt idx="113">
                  <c:v>200</c:v>
                </c:pt>
                <c:pt idx="114">
                  <c:v>200</c:v>
                </c:pt>
                <c:pt idx="115">
                  <c:v>200</c:v>
                </c:pt>
                <c:pt idx="116">
                  <c:v>200</c:v>
                </c:pt>
                <c:pt idx="117">
                  <c:v>200</c:v>
                </c:pt>
                <c:pt idx="118">
                  <c:v>200</c:v>
                </c:pt>
                <c:pt idx="119">
                  <c:v>200</c:v>
                </c:pt>
                <c:pt idx="120">
                  <c:v>200</c:v>
                </c:pt>
              </c:numCache>
            </c:numRef>
          </c:val>
          <c:smooth val="0"/>
          <c:extLst>
            <c:ext xmlns:c16="http://schemas.microsoft.com/office/drawing/2014/chart" uri="{C3380CC4-5D6E-409C-BE32-E72D297353CC}">
              <c16:uniqueId val="{00000009-2B07-4A64-A074-270012D04D67}"/>
            </c:ext>
          </c:extLst>
        </c:ser>
        <c:dLbls>
          <c:showLegendKey val="0"/>
          <c:showVal val="0"/>
          <c:showCatName val="0"/>
          <c:showSerName val="0"/>
          <c:showPercent val="0"/>
          <c:showBubbleSize val="0"/>
        </c:dLbls>
        <c:smooth val="0"/>
        <c:axId val="119109120"/>
        <c:axId val="119111040"/>
      </c:lineChart>
      <c:dateAx>
        <c:axId val="119109120"/>
        <c:scaling>
          <c:orientation val="minMax"/>
        </c:scaling>
        <c:delete val="0"/>
        <c:axPos val="b"/>
        <c:majorGridlines>
          <c:spPr>
            <a:ln w="3175" cap="flat" cmpd="sng" algn="ctr">
              <a:solidFill>
                <a:schemeClr val="bg1">
                  <a:lumMod val="50000"/>
                </a:schemeClr>
              </a:solidFill>
              <a:prstDash val="sysDash"/>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u="none" strike="noStrike" baseline="0">
                    <a:effectLst/>
                  </a:rPr>
                  <a:t>Дата</a:t>
                </a:r>
                <a:r>
                  <a:rPr lang="ru-RU" sz="1200" b="1" i="0" u="none" strike="noStrike" baseline="0"/>
                  <a:t> </a:t>
                </a:r>
                <a:endParaRPr lang="en-GB" sz="1200" b="1"/>
              </a:p>
            </c:rich>
          </c:tx>
          <c:overlay val="0"/>
          <c:spPr>
            <a:noFill/>
            <a:ln>
              <a:noFill/>
            </a:ln>
            <a:effectLst/>
          </c:spPr>
        </c:title>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111040"/>
        <c:crosses val="autoZero"/>
        <c:auto val="1"/>
        <c:lblOffset val="100"/>
        <c:baseTimeUnit val="days"/>
      </c:dateAx>
      <c:valAx>
        <c:axId val="119111040"/>
        <c:scaling>
          <c:orientation val="minMax"/>
        </c:scaling>
        <c:delete val="0"/>
        <c:axPos val="l"/>
        <c:majorGridlines>
          <c:spPr>
            <a:ln w="3175" cap="flat" cmpd="sng" algn="ctr">
              <a:solidFill>
                <a:schemeClr val="bg1">
                  <a:lumMod val="50000"/>
                </a:schemeClr>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baseline="0">
                    <a:effectLst/>
                  </a:rPr>
                  <a:t>Случаи</a:t>
                </a:r>
                <a:endParaRPr lang="en-GB" sz="1200">
                  <a:effectLst/>
                </a:endParaRP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109120"/>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15875"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Comparisons!$L$5</c:f>
          <c:strCache>
            <c:ptCount val="1"/>
            <c:pt idx="0">
              <c:v>Врач-специалист (диализ)</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Comparisons!$AL$11</c:f>
              <c:strCache>
                <c:ptCount val="1"/>
                <c:pt idx="0">
                  <c:v>Умеренная степень</c:v>
                </c:pt>
              </c:strCache>
            </c:strRef>
          </c:tx>
          <c:spPr>
            <a:ln w="28575" cap="rnd">
              <a:solidFill>
                <a:schemeClr val="accent1"/>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Comparisons!$AL$12:$AL$132</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smooth val="0"/>
          <c:extLst>
            <c:ext xmlns:c16="http://schemas.microsoft.com/office/drawing/2014/chart" uri="{C3380CC4-5D6E-409C-BE32-E72D297353CC}">
              <c16:uniqueId val="{00000001-35EC-4FEE-9B44-C35ED1EB1FFD}"/>
            </c:ext>
          </c:extLst>
        </c:ser>
        <c:ser>
          <c:idx val="1"/>
          <c:order val="1"/>
          <c:tx>
            <c:strRef>
              <c:f>Comparisons!$AM$11</c:f>
              <c:strCache>
                <c:ptCount val="1"/>
                <c:pt idx="0">
                  <c:v>Тяжелая степень</c:v>
                </c:pt>
              </c:strCache>
            </c:strRef>
          </c:tx>
          <c:spPr>
            <a:ln w="28575" cap="rnd">
              <a:solidFill>
                <a:schemeClr val="accent2"/>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Comparisons!$AM$12:$AM$132</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smooth val="0"/>
          <c:extLst>
            <c:ext xmlns:c16="http://schemas.microsoft.com/office/drawing/2014/chart" uri="{C3380CC4-5D6E-409C-BE32-E72D297353CC}">
              <c16:uniqueId val="{00000003-35EC-4FEE-9B44-C35ED1EB1FFD}"/>
            </c:ext>
          </c:extLst>
        </c:ser>
        <c:ser>
          <c:idx val="2"/>
          <c:order val="2"/>
          <c:tx>
            <c:strRef>
              <c:f>Comparisons!$AN$11</c:f>
              <c:strCache>
                <c:ptCount val="1"/>
                <c:pt idx="0">
                  <c:v>Критическое состояние</c:v>
                </c:pt>
              </c:strCache>
            </c:strRef>
          </c:tx>
          <c:spPr>
            <a:ln w="28575" cap="rnd">
              <a:solidFill>
                <a:schemeClr val="accent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Comparisons!$AN$12:$AN$132</c:f>
              <c:numCache>
                <c:formatCode>#,##0</c:formatCode>
                <c:ptCount val="121"/>
                <c:pt idx="0">
                  <c:v>0</c:v>
                </c:pt>
                <c:pt idx="1">
                  <c:v>4.0729500363392839E-5</c:v>
                </c:pt>
                <c:pt idx="2">
                  <c:v>8.9037684600922333E-5</c:v>
                </c:pt>
                <c:pt idx="3">
                  <c:v>1.5358439712667994E-4</c:v>
                </c:pt>
                <c:pt idx="4">
                  <c:v>2.4183029968045356E-4</c:v>
                </c:pt>
                <c:pt idx="5">
                  <c:v>3.6432948408995816E-4</c:v>
                </c:pt>
                <c:pt idx="6">
                  <c:v>5.3605169682062448E-4</c:v>
                </c:pt>
                <c:pt idx="7">
                  <c:v>7.7826414071384506E-4</c:v>
                </c:pt>
                <c:pt idx="8">
                  <c:v>1.1212099632408917E-3</c:v>
                </c:pt>
                <c:pt idx="9">
                  <c:v>1.6079205507368178E-3</c:v>
                </c:pt>
                <c:pt idx="10">
                  <c:v>2.2996405632245303E-3</c:v>
                </c:pt>
                <c:pt idx="11">
                  <c:v>3.283545336810907E-3</c:v>
                </c:pt>
                <c:pt idx="12">
                  <c:v>4.6837134772130633E-3</c:v>
                </c:pt>
                <c:pt idx="13">
                  <c:v>6.6767154249894158E-3</c:v>
                </c:pt>
                <c:pt idx="14">
                  <c:v>9.5137346125290043E-3</c:v>
                </c:pt>
                <c:pt idx="15">
                  <c:v>1.3531603219491557E-2</c:v>
                </c:pt>
                <c:pt idx="16">
                  <c:v>1.9094699588368784E-2</c:v>
                </c:pt>
                <c:pt idx="17">
                  <c:v>2.6624756169880665E-2</c:v>
                </c:pt>
                <c:pt idx="18">
                  <c:v>3.6593270975621879E-2</c:v>
                </c:pt>
                <c:pt idx="19">
                  <c:v>4.9498836240833517E-2</c:v>
                </c:pt>
                <c:pt idx="20">
                  <c:v>6.5831602484306043E-2</c:v>
                </c:pt>
                <c:pt idx="21">
                  <c:v>8.5932471357107465E-2</c:v>
                </c:pt>
                <c:pt idx="22">
                  <c:v>0.10952102326609248</c:v>
                </c:pt>
                <c:pt idx="23">
                  <c:v>0.13581389994756818</c:v>
                </c:pt>
                <c:pt idx="24">
                  <c:v>0.16352736925492198</c:v>
                </c:pt>
                <c:pt idx="25">
                  <c:v>0.1911414446100094</c:v>
                </c:pt>
                <c:pt idx="26">
                  <c:v>0.21783203688182221</c:v>
                </c:pt>
                <c:pt idx="27">
                  <c:v>0.2427852920515258</c:v>
                </c:pt>
                <c:pt idx="28">
                  <c:v>0.2651694067484025</c:v>
                </c:pt>
                <c:pt idx="29">
                  <c:v>0.28419526766374936</c:v>
                </c:pt>
                <c:pt idx="30">
                  <c:v>0.29917701572476474</c:v>
                </c:pt>
                <c:pt idx="31">
                  <c:v>0.30975199949216059</c:v>
                </c:pt>
                <c:pt idx="32">
                  <c:v>0.31652915891131828</c:v>
                </c:pt>
                <c:pt idx="33">
                  <c:v>0.32012422222234566</c:v>
                </c:pt>
                <c:pt idx="34">
                  <c:v>0.32106701438266877</c:v>
                </c:pt>
                <c:pt idx="35">
                  <c:v>0.31981281800953182</c:v>
                </c:pt>
                <c:pt idx="36">
                  <c:v>0.3167522676022364</c:v>
                </c:pt>
                <c:pt idx="37">
                  <c:v>0.3122199640320556</c:v>
                </c:pt>
                <c:pt idx="38">
                  <c:v>0.3065019726209392</c:v>
                </c:pt>
                <c:pt idx="39">
                  <c:v>0.29984234744560562</c:v>
                </c:pt>
                <c:pt idx="40">
                  <c:v>0.29244880642663784</c:v>
                </c:pt>
                <c:pt idx="41">
                  <c:v>0.28449766596501924</c:v>
                </c:pt>
                <c:pt idx="42">
                  <c:v>0.27613813008451338</c:v>
                </c:pt>
                <c:pt idx="43">
                  <c:v>0.26749601697675446</c:v>
                </c:pt>
                <c:pt idx="44">
                  <c:v>0.25867699530765897</c:v>
                </c:pt>
                <c:pt idx="45">
                  <c:v>0.24976939343710405</c:v>
                </c:pt>
                <c:pt idx="46">
                  <c:v>0.24084663666111836</c:v>
                </c:pt>
                <c:pt idx="47">
                  <c:v>0.23196936056053027</c:v>
                </c:pt>
                <c:pt idx="48">
                  <c:v>0.22318724240393778</c:v>
                </c:pt>
                <c:pt idx="49">
                  <c:v>0.21454058719396638</c:v>
                </c:pt>
                <c:pt idx="50">
                  <c:v>0.20606170026606255</c:v>
                </c:pt>
                <c:pt idx="51">
                  <c:v>0.19777607426288454</c:v>
                </c:pt>
                <c:pt idx="52">
                  <c:v>0.1897034147398079</c:v>
                </c:pt>
                <c:pt idx="53">
                  <c:v>0.18185852554267221</c:v>
                </c:pt>
                <c:pt idx="54">
                  <c:v>0.17425207238044557</c:v>
                </c:pt>
                <c:pt idx="55">
                  <c:v>0.16689124064292019</c:v>
                </c:pt>
                <c:pt idx="56">
                  <c:v>0.15978030144315639</c:v>
                </c:pt>
                <c:pt idx="57">
                  <c:v>0.15292109805793483</c:v>
                </c:pt>
                <c:pt idx="58">
                  <c:v>0.14631346336353826</c:v>
                </c:pt>
                <c:pt idx="59">
                  <c:v>0.13995557748958079</c:v>
                </c:pt>
                <c:pt idx="60">
                  <c:v>0.13384427371479898</c:v>
                </c:pt>
                <c:pt idx="61">
                  <c:v>0.1279752995834314</c:v>
                </c:pt>
                <c:pt idx="62">
                  <c:v>0.12234353930954224</c:v>
                </c:pt>
                <c:pt idx="63">
                  <c:v>0.11694320274237752</c:v>
                </c:pt>
                <c:pt idx="64">
                  <c:v>0.11180697748622917</c:v>
                </c:pt>
                <c:pt idx="65">
                  <c:v>0.10715197014574974</c:v>
                </c:pt>
                <c:pt idx="66">
                  <c:v>0.10316552047615063</c:v>
                </c:pt>
                <c:pt idx="67">
                  <c:v>0.10000292680065785</c:v>
                </c:pt>
                <c:pt idx="68">
                  <c:v>9.7806734323930861E-2</c:v>
                </c:pt>
                <c:pt idx="69">
                  <c:v>9.672375893074113E-2</c:v>
                </c:pt>
                <c:pt idx="70">
                  <c:v>9.6921650161185327E-2</c:v>
                </c:pt>
                <c:pt idx="71">
                  <c:v>9.8606724036625917E-2</c:v>
                </c:pt>
                <c:pt idx="72">
                  <c:v>0.10204494927427785</c:v>
                </c:pt>
                <c:pt idx="73">
                  <c:v>0.10758836406245885</c:v>
                </c:pt>
                <c:pt idx="74">
                  <c:v>0.11563663489095163</c:v>
                </c:pt>
                <c:pt idx="75">
                  <c:v>0.12636714208330707</c:v>
                </c:pt>
                <c:pt idx="76">
                  <c:v>0.13998191643173399</c:v>
                </c:pt>
                <c:pt idx="77">
                  <c:v>0.15673788296196534</c:v>
                </c:pt>
                <c:pt idx="78">
                  <c:v>0.17695002475755653</c:v>
                </c:pt>
                <c:pt idx="79">
                  <c:v>0.20099495316400304</c:v>
                </c:pt>
                <c:pt idx="80">
                  <c:v>0.22931471724626193</c:v>
                </c:pt>
                <c:pt idx="81">
                  <c:v>0.2624206230977798</c:v>
                </c:pt>
                <c:pt idx="82">
                  <c:v>0.30089675276596151</c:v>
                </c:pt>
                <c:pt idx="83">
                  <c:v>0.3454027709579453</c:v>
                </c:pt>
                <c:pt idx="84">
                  <c:v>0.39667548420011939</c:v>
                </c:pt>
                <c:pt idx="85">
                  <c:v>0.45552847271048624</c:v>
                </c:pt>
                <c:pt idx="86">
                  <c:v>0.52284895436184453</c:v>
                </c:pt>
                <c:pt idx="87">
                  <c:v>0.59959087255626875</c:v>
                </c:pt>
                <c:pt idx="88">
                  <c:v>0.68676304293293888</c:v>
                </c:pt>
                <c:pt idx="89">
                  <c:v>0.78541107480734784</c:v>
                </c:pt>
                <c:pt idx="90">
                  <c:v>0.89659174111033668</c:v>
                </c:pt>
                <c:pt idx="91">
                  <c:v>1.0213385567721165</c:v>
                </c:pt>
                <c:pt idx="92">
                  <c:v>1.1606176016518404</c:v>
                </c:pt>
                <c:pt idx="93">
                  <c:v>1.3152731555857506</c:v>
                </c:pt>
                <c:pt idx="94">
                  <c:v>1.4859635561183369</c:v>
                </c:pt>
                <c:pt idx="95">
                  <c:v>1.6730888710863079</c:v>
                </c:pt>
                <c:pt idx="96">
                  <c:v>1.8767134703501176</c:v>
                </c:pt>
                <c:pt idx="97">
                  <c:v>2.0964882726737928</c:v>
                </c:pt>
                <c:pt idx="98">
                  <c:v>2.3315791210886641</c:v>
                </c:pt>
                <c:pt idx="99">
                  <c:v>2.5806090864380122</c:v>
                </c:pt>
                <c:pt idx="100">
                  <c:v>2.8416231295184446</c:v>
                </c:pt>
                <c:pt idx="101">
                  <c:v>3.11208309103124</c:v>
                </c:pt>
                <c:pt idx="102">
                  <c:v>3.3888991690800725</c:v>
                </c:pt>
                <c:pt idx="103">
                  <c:v>3.6685008692873442</c:v>
                </c:pt>
                <c:pt idx="104">
                  <c:v>3.9469461780516202</c:v>
                </c:pt>
                <c:pt idx="105">
                  <c:v>4.2200630412702838</c:v>
                </c:pt>
                <c:pt idx="106">
                  <c:v>4.4836129650728527</c:v>
                </c:pt>
                <c:pt idx="107">
                  <c:v>4.7334635338172513</c:v>
                </c:pt>
                <c:pt idx="108">
                  <c:v>4.9657554782797888</c:v>
                </c:pt>
                <c:pt idx="109">
                  <c:v>5.1770508331576082</c:v>
                </c:pt>
                <c:pt idx="110">
                  <c:v>5.3644514500410434</c:v>
                </c:pt>
                <c:pt idx="111">
                  <c:v>5.5256810653689836</c:v>
                </c:pt>
                <c:pt idx="112">
                  <c:v>5.6591284724672981</c:v>
                </c:pt>
                <c:pt idx="113">
                  <c:v>5.7638533621256478</c:v>
                </c:pt>
                <c:pt idx="114">
                  <c:v>5.8395595313649871</c:v>
                </c:pt>
                <c:pt idx="115">
                  <c:v>5.8865421478315962</c:v>
                </c:pt>
                <c:pt idx="116">
                  <c:v>5.9056165936913061</c:v>
                </c:pt>
                <c:pt idx="117">
                  <c:v>5.8980362832234867</c:v>
                </c:pt>
                <c:pt idx="118">
                  <c:v>5.8654060332321043</c:v>
                </c:pt>
                <c:pt idx="119">
                  <c:v>5.8095963588928967</c:v>
                </c:pt>
                <c:pt idx="120">
                  <c:v>5.7326627221168858</c:v>
                </c:pt>
              </c:numCache>
            </c:numRef>
          </c:val>
          <c:smooth val="0"/>
          <c:extLst>
            <c:ext xmlns:c16="http://schemas.microsoft.com/office/drawing/2014/chart" uri="{C3380CC4-5D6E-409C-BE32-E72D297353CC}">
              <c16:uniqueId val="{00000005-35EC-4FEE-9B44-C35ED1EB1FFD}"/>
            </c:ext>
          </c:extLst>
        </c:ser>
        <c:ser>
          <c:idx val="3"/>
          <c:order val="3"/>
          <c:tx>
            <c:strRef>
              <c:f>Comparisons!$AO$11</c:f>
              <c:strCache>
                <c:ptCount val="1"/>
                <c:pt idx="0">
                  <c:v>Итого</c:v>
                </c:pt>
              </c:strCache>
            </c:strRef>
          </c:tx>
          <c:spPr>
            <a:ln w="28575" cap="rnd">
              <a:solidFill>
                <a:schemeClr val="accent4"/>
              </a:solidFill>
              <a:prstDash val="dash"/>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Comparisons!$AO$12:$AO$132</c:f>
              <c:numCache>
                <c:formatCode>#,##0</c:formatCode>
                <c:ptCount val="121"/>
                <c:pt idx="0">
                  <c:v>0</c:v>
                </c:pt>
                <c:pt idx="1">
                  <c:v>4.0729500363392839E-5</c:v>
                </c:pt>
                <c:pt idx="2">
                  <c:v>8.9037684600922333E-5</c:v>
                </c:pt>
                <c:pt idx="3">
                  <c:v>1.5358439712667994E-4</c:v>
                </c:pt>
                <c:pt idx="4">
                  <c:v>2.4183029968045356E-4</c:v>
                </c:pt>
                <c:pt idx="5">
                  <c:v>3.6432948408995816E-4</c:v>
                </c:pt>
                <c:pt idx="6">
                  <c:v>5.3605169682062448E-4</c:v>
                </c:pt>
                <c:pt idx="7">
                  <c:v>7.7826414071384506E-4</c:v>
                </c:pt>
                <c:pt idx="8">
                  <c:v>1.1212099632408917E-3</c:v>
                </c:pt>
                <c:pt idx="9">
                  <c:v>1.6079205507368178E-3</c:v>
                </c:pt>
                <c:pt idx="10">
                  <c:v>2.2996405632245303E-3</c:v>
                </c:pt>
                <c:pt idx="11">
                  <c:v>3.283545336810907E-3</c:v>
                </c:pt>
                <c:pt idx="12">
                  <c:v>4.6837134772130633E-3</c:v>
                </c:pt>
                <c:pt idx="13">
                  <c:v>6.6767154249894158E-3</c:v>
                </c:pt>
                <c:pt idx="14">
                  <c:v>9.5137346125290043E-3</c:v>
                </c:pt>
                <c:pt idx="15">
                  <c:v>1.3531603219491557E-2</c:v>
                </c:pt>
                <c:pt idx="16">
                  <c:v>1.9094699588368784E-2</c:v>
                </c:pt>
                <c:pt idx="17">
                  <c:v>2.6624756169880665E-2</c:v>
                </c:pt>
                <c:pt idx="18">
                  <c:v>3.6593270975621879E-2</c:v>
                </c:pt>
                <c:pt idx="19">
                  <c:v>4.9498836240833517E-2</c:v>
                </c:pt>
                <c:pt idx="20">
                  <c:v>6.5831602484306043E-2</c:v>
                </c:pt>
                <c:pt idx="21">
                  <c:v>8.5932471357107465E-2</c:v>
                </c:pt>
                <c:pt idx="22">
                  <c:v>0.10952102326609248</c:v>
                </c:pt>
                <c:pt idx="23">
                  <c:v>0.13581389994756818</c:v>
                </c:pt>
                <c:pt idx="24">
                  <c:v>0.16352736925492198</c:v>
                </c:pt>
                <c:pt idx="25">
                  <c:v>0.1911414446100094</c:v>
                </c:pt>
                <c:pt idx="26">
                  <c:v>0.21783203688182221</c:v>
                </c:pt>
                <c:pt idx="27">
                  <c:v>0.2427852920515258</c:v>
                </c:pt>
                <c:pt idx="28">
                  <c:v>0.2651694067484025</c:v>
                </c:pt>
                <c:pt idx="29">
                  <c:v>0.28419526766374936</c:v>
                </c:pt>
                <c:pt idx="30">
                  <c:v>0.29917701572476474</c:v>
                </c:pt>
                <c:pt idx="31">
                  <c:v>0.30975199949216059</c:v>
                </c:pt>
                <c:pt idx="32">
                  <c:v>0.31652915891131828</c:v>
                </c:pt>
                <c:pt idx="33">
                  <c:v>0.32012422222234566</c:v>
                </c:pt>
                <c:pt idx="34">
                  <c:v>0.32106701438266877</c:v>
                </c:pt>
                <c:pt idx="35">
                  <c:v>0.31981281800953182</c:v>
                </c:pt>
                <c:pt idx="36">
                  <c:v>0.3167522676022364</c:v>
                </c:pt>
                <c:pt idx="37">
                  <c:v>0.3122199640320556</c:v>
                </c:pt>
                <c:pt idx="38">
                  <c:v>0.3065019726209392</c:v>
                </c:pt>
                <c:pt idx="39">
                  <c:v>0.29984234744560562</c:v>
                </c:pt>
                <c:pt idx="40">
                  <c:v>0.29244880642663784</c:v>
                </c:pt>
                <c:pt idx="41">
                  <c:v>0.28449766596501924</c:v>
                </c:pt>
                <c:pt idx="42">
                  <c:v>0.27613813008451338</c:v>
                </c:pt>
                <c:pt idx="43">
                  <c:v>0.26749601697675446</c:v>
                </c:pt>
                <c:pt idx="44">
                  <c:v>0.25867699530765897</c:v>
                </c:pt>
                <c:pt idx="45">
                  <c:v>0.24976939343710405</c:v>
                </c:pt>
                <c:pt idx="46">
                  <c:v>0.24084663666111836</c:v>
                </c:pt>
                <c:pt idx="47">
                  <c:v>0.23196936056053027</c:v>
                </c:pt>
                <c:pt idx="48">
                  <c:v>0.22318724240393778</c:v>
                </c:pt>
                <c:pt idx="49">
                  <c:v>0.21454058719396638</c:v>
                </c:pt>
                <c:pt idx="50">
                  <c:v>0.20606170026606255</c:v>
                </c:pt>
                <c:pt idx="51">
                  <c:v>0.19777607426288454</c:v>
                </c:pt>
                <c:pt idx="52">
                  <c:v>0.1897034147398079</c:v>
                </c:pt>
                <c:pt idx="53">
                  <c:v>0.18185852554267221</c:v>
                </c:pt>
                <c:pt idx="54">
                  <c:v>0.17425207238044557</c:v>
                </c:pt>
                <c:pt idx="55">
                  <c:v>0.16689124064292019</c:v>
                </c:pt>
                <c:pt idx="56">
                  <c:v>0.15978030144315639</c:v>
                </c:pt>
                <c:pt idx="57">
                  <c:v>0.15292109805793483</c:v>
                </c:pt>
                <c:pt idx="58">
                  <c:v>0.14631346336353826</c:v>
                </c:pt>
                <c:pt idx="59">
                  <c:v>0.13995557748958079</c:v>
                </c:pt>
                <c:pt idx="60">
                  <c:v>0.13384427371479898</c:v>
                </c:pt>
                <c:pt idx="61">
                  <c:v>0.1279752995834314</c:v>
                </c:pt>
                <c:pt idx="62">
                  <c:v>0.12234353930954224</c:v>
                </c:pt>
                <c:pt idx="63">
                  <c:v>0.11694320274237752</c:v>
                </c:pt>
                <c:pt idx="64">
                  <c:v>0.11180697748622917</c:v>
                </c:pt>
                <c:pt idx="65">
                  <c:v>0.10715197014574974</c:v>
                </c:pt>
                <c:pt idx="66">
                  <c:v>0.10316552047615063</c:v>
                </c:pt>
                <c:pt idx="67">
                  <c:v>0.10000292680065785</c:v>
                </c:pt>
                <c:pt idx="68">
                  <c:v>9.7806734323930861E-2</c:v>
                </c:pt>
                <c:pt idx="69">
                  <c:v>9.672375893074113E-2</c:v>
                </c:pt>
                <c:pt idx="70">
                  <c:v>9.6921650161185327E-2</c:v>
                </c:pt>
                <c:pt idx="71">
                  <c:v>9.8606724036625917E-2</c:v>
                </c:pt>
                <c:pt idx="72">
                  <c:v>0.10204494927427785</c:v>
                </c:pt>
                <c:pt idx="73">
                  <c:v>0.10758836406245885</c:v>
                </c:pt>
                <c:pt idx="74">
                  <c:v>0.11563663489095163</c:v>
                </c:pt>
                <c:pt idx="75">
                  <c:v>0.12636714208330707</c:v>
                </c:pt>
                <c:pt idx="76">
                  <c:v>0.13998191643173399</c:v>
                </c:pt>
                <c:pt idx="77">
                  <c:v>0.15673788296196534</c:v>
                </c:pt>
                <c:pt idx="78">
                  <c:v>0.17695002475755653</c:v>
                </c:pt>
                <c:pt idx="79">
                  <c:v>0.20099495316400304</c:v>
                </c:pt>
                <c:pt idx="80">
                  <c:v>0.22931471724626193</c:v>
                </c:pt>
                <c:pt idx="81">
                  <c:v>0.2624206230977798</c:v>
                </c:pt>
                <c:pt idx="82">
                  <c:v>0.30089675276596151</c:v>
                </c:pt>
                <c:pt idx="83">
                  <c:v>0.3454027709579453</c:v>
                </c:pt>
                <c:pt idx="84">
                  <c:v>0.39667548420011939</c:v>
                </c:pt>
                <c:pt idx="85">
                  <c:v>0.45552847271048624</c:v>
                </c:pt>
                <c:pt idx="86">
                  <c:v>0.52284895436184453</c:v>
                </c:pt>
                <c:pt idx="87">
                  <c:v>0.59959087255626875</c:v>
                </c:pt>
                <c:pt idx="88">
                  <c:v>0.68676304293293888</c:v>
                </c:pt>
                <c:pt idx="89">
                  <c:v>0.78541107480734784</c:v>
                </c:pt>
                <c:pt idx="90">
                  <c:v>0.89659174111033668</c:v>
                </c:pt>
                <c:pt idx="91">
                  <c:v>1.0213385567721165</c:v>
                </c:pt>
                <c:pt idx="92">
                  <c:v>1.1606176016518404</c:v>
                </c:pt>
                <c:pt idx="93">
                  <c:v>1.3152731555857506</c:v>
                </c:pt>
                <c:pt idx="94">
                  <c:v>1.4859635561183369</c:v>
                </c:pt>
                <c:pt idx="95">
                  <c:v>1.6730888710863079</c:v>
                </c:pt>
                <c:pt idx="96">
                  <c:v>1.8767134703501176</c:v>
                </c:pt>
                <c:pt idx="97">
                  <c:v>2.0964882726737928</c:v>
                </c:pt>
                <c:pt idx="98">
                  <c:v>2.3315791210886641</c:v>
                </c:pt>
                <c:pt idx="99">
                  <c:v>2.5806090864380122</c:v>
                </c:pt>
                <c:pt idx="100">
                  <c:v>2.8416231295184446</c:v>
                </c:pt>
                <c:pt idx="101">
                  <c:v>3.11208309103124</c:v>
                </c:pt>
                <c:pt idx="102">
                  <c:v>3.3888991690800725</c:v>
                </c:pt>
                <c:pt idx="103">
                  <c:v>3.6685008692873442</c:v>
                </c:pt>
                <c:pt idx="104">
                  <c:v>3.9469461780516202</c:v>
                </c:pt>
                <c:pt idx="105">
                  <c:v>4.2200630412702838</c:v>
                </c:pt>
                <c:pt idx="106">
                  <c:v>4.4836129650728527</c:v>
                </c:pt>
                <c:pt idx="107">
                  <c:v>4.7334635338172513</c:v>
                </c:pt>
                <c:pt idx="108">
                  <c:v>4.9657554782797888</c:v>
                </c:pt>
                <c:pt idx="109">
                  <c:v>5.1770508331576082</c:v>
                </c:pt>
                <c:pt idx="110">
                  <c:v>5.3644514500410434</c:v>
                </c:pt>
                <c:pt idx="111">
                  <c:v>5.5256810653689836</c:v>
                </c:pt>
                <c:pt idx="112">
                  <c:v>5.6591284724672981</c:v>
                </c:pt>
                <c:pt idx="113">
                  <c:v>5.7638533621256478</c:v>
                </c:pt>
                <c:pt idx="114">
                  <c:v>5.8395595313649871</c:v>
                </c:pt>
                <c:pt idx="115">
                  <c:v>5.8865421478315962</c:v>
                </c:pt>
                <c:pt idx="116">
                  <c:v>5.9056165936913061</c:v>
                </c:pt>
                <c:pt idx="117">
                  <c:v>5.8980362832234867</c:v>
                </c:pt>
                <c:pt idx="118">
                  <c:v>5.8654060332321043</c:v>
                </c:pt>
                <c:pt idx="119">
                  <c:v>5.8095963588928967</c:v>
                </c:pt>
                <c:pt idx="120">
                  <c:v>5.7326627221168858</c:v>
                </c:pt>
              </c:numCache>
            </c:numRef>
          </c:val>
          <c:smooth val="0"/>
          <c:extLst>
            <c:ext xmlns:c16="http://schemas.microsoft.com/office/drawing/2014/chart" uri="{C3380CC4-5D6E-409C-BE32-E72D297353CC}">
              <c16:uniqueId val="{00000007-35EC-4FEE-9B44-C35ED1EB1FFD}"/>
            </c:ext>
          </c:extLst>
        </c:ser>
        <c:ser>
          <c:idx val="4"/>
          <c:order val="4"/>
          <c:tx>
            <c:strRef>
              <c:f>Comparisons!$AP$11</c:f>
              <c:strCache>
                <c:ptCount val="1"/>
                <c:pt idx="0">
                  <c:v>Фактически имеющиеся кадры</c:v>
                </c:pt>
              </c:strCache>
            </c:strRef>
          </c:tx>
          <c:spPr>
            <a:ln w="28575" cap="rnd">
              <a:solidFill>
                <a:srgbClr val="FF3F4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Comparisons!$AP$12:$AP$132</c:f>
              <c:numCache>
                <c:formatCode>General</c:formatCode>
                <c:ptCount val="1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numCache>
            </c:numRef>
          </c:val>
          <c:smooth val="0"/>
          <c:extLst>
            <c:ext xmlns:c16="http://schemas.microsoft.com/office/drawing/2014/chart" uri="{C3380CC4-5D6E-409C-BE32-E72D297353CC}">
              <c16:uniqueId val="{00000009-35EC-4FEE-9B44-C35ED1EB1FFD}"/>
            </c:ext>
          </c:extLst>
        </c:ser>
        <c:dLbls>
          <c:showLegendKey val="0"/>
          <c:showVal val="0"/>
          <c:showCatName val="0"/>
          <c:showSerName val="0"/>
          <c:showPercent val="0"/>
          <c:showBubbleSize val="0"/>
        </c:dLbls>
        <c:smooth val="0"/>
        <c:axId val="119913856"/>
        <c:axId val="119920128"/>
      </c:lineChart>
      <c:dateAx>
        <c:axId val="119913856"/>
        <c:scaling>
          <c:orientation val="minMax"/>
        </c:scaling>
        <c:delete val="0"/>
        <c:axPos val="b"/>
        <c:majorGridlines>
          <c:spPr>
            <a:ln w="3175" cap="flat" cmpd="sng" algn="ctr">
              <a:solidFill>
                <a:schemeClr val="bg1">
                  <a:lumMod val="50000"/>
                </a:schemeClr>
              </a:solidFill>
              <a:prstDash val="sysDash"/>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u="none" strike="noStrike" baseline="0">
                    <a:effectLst/>
                  </a:rPr>
                  <a:t>Дата</a:t>
                </a:r>
                <a:r>
                  <a:rPr lang="ru-RU" sz="1200" b="1" i="0" u="none" strike="noStrike" baseline="0"/>
                  <a:t> </a:t>
                </a:r>
                <a:endParaRPr lang="en-GB" sz="1200" b="1"/>
              </a:p>
            </c:rich>
          </c:tx>
          <c:overlay val="0"/>
          <c:spPr>
            <a:noFill/>
            <a:ln>
              <a:noFill/>
            </a:ln>
            <a:effectLst/>
          </c:spPr>
        </c:title>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920128"/>
        <c:crosses val="autoZero"/>
        <c:auto val="1"/>
        <c:lblOffset val="100"/>
        <c:baseTimeUnit val="days"/>
      </c:dateAx>
      <c:valAx>
        <c:axId val="119920128"/>
        <c:scaling>
          <c:orientation val="minMax"/>
        </c:scaling>
        <c:delete val="0"/>
        <c:axPos val="l"/>
        <c:majorGridlines>
          <c:spPr>
            <a:ln w="3175" cap="flat" cmpd="sng" algn="ctr">
              <a:solidFill>
                <a:schemeClr val="bg1">
                  <a:lumMod val="50000"/>
                </a:schemeClr>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baseline="0">
                    <a:effectLst/>
                  </a:rPr>
                  <a:t>Случаи</a:t>
                </a:r>
                <a:endParaRPr lang="en-GB" sz="1200">
                  <a:effectLst/>
                </a:endParaRP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91385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15875"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Comparisons!$S$5</c:f>
          <c:strCache>
            <c:ptCount val="1"/>
            <c:pt idx="0">
              <c:v>Врач-специалист (диализ)</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strRef>
              <c:f>Comparisons!$AR$11</c:f>
              <c:strCache>
                <c:ptCount val="1"/>
                <c:pt idx="0">
                  <c:v>Умеренная степень</c:v>
                </c:pt>
              </c:strCache>
            </c:strRef>
          </c:tx>
          <c:spPr>
            <a:ln w="28575" cap="rnd">
              <a:solidFill>
                <a:schemeClr val="accent1"/>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Comparisons!$AR$12:$AR$132</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smooth val="0"/>
          <c:extLst>
            <c:ext xmlns:c16="http://schemas.microsoft.com/office/drawing/2014/chart" uri="{C3380CC4-5D6E-409C-BE32-E72D297353CC}">
              <c16:uniqueId val="{00000001-AED0-43FA-8402-2E13D2C2D2BE}"/>
            </c:ext>
          </c:extLst>
        </c:ser>
        <c:ser>
          <c:idx val="1"/>
          <c:order val="1"/>
          <c:tx>
            <c:strRef>
              <c:f>Comparisons!$AS$11</c:f>
              <c:strCache>
                <c:ptCount val="1"/>
                <c:pt idx="0">
                  <c:v>Тяжелая степень</c:v>
                </c:pt>
              </c:strCache>
            </c:strRef>
          </c:tx>
          <c:spPr>
            <a:ln w="28575" cap="rnd">
              <a:solidFill>
                <a:schemeClr val="accent2"/>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Comparisons!$AS$12:$AS$132</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numCache>
            </c:numRef>
          </c:val>
          <c:smooth val="0"/>
          <c:extLst>
            <c:ext xmlns:c16="http://schemas.microsoft.com/office/drawing/2014/chart" uri="{C3380CC4-5D6E-409C-BE32-E72D297353CC}">
              <c16:uniqueId val="{00000003-AED0-43FA-8402-2E13D2C2D2BE}"/>
            </c:ext>
          </c:extLst>
        </c:ser>
        <c:ser>
          <c:idx val="2"/>
          <c:order val="2"/>
          <c:tx>
            <c:strRef>
              <c:f>Comparisons!$AT$11</c:f>
              <c:strCache>
                <c:ptCount val="1"/>
                <c:pt idx="0">
                  <c:v>Критическое состояние</c:v>
                </c:pt>
              </c:strCache>
            </c:strRef>
          </c:tx>
          <c:spPr>
            <a:ln w="28575" cap="rnd">
              <a:solidFill>
                <a:schemeClr val="accent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Comparisons!$AT$12:$AT$132</c:f>
              <c:numCache>
                <c:formatCode>#,##0</c:formatCode>
                <c:ptCount val="121"/>
                <c:pt idx="0">
                  <c:v>0</c:v>
                </c:pt>
                <c:pt idx="1">
                  <c:v>4.0729500363392839E-5</c:v>
                </c:pt>
                <c:pt idx="2">
                  <c:v>8.9037684600922333E-5</c:v>
                </c:pt>
                <c:pt idx="3">
                  <c:v>1.5358439712667994E-4</c:v>
                </c:pt>
                <c:pt idx="4">
                  <c:v>2.4183029968045356E-4</c:v>
                </c:pt>
                <c:pt idx="5">
                  <c:v>3.6432948408995816E-4</c:v>
                </c:pt>
                <c:pt idx="6">
                  <c:v>5.3605169682062448E-4</c:v>
                </c:pt>
                <c:pt idx="7">
                  <c:v>7.7826414071384506E-4</c:v>
                </c:pt>
                <c:pt idx="8">
                  <c:v>1.1212099632408917E-3</c:v>
                </c:pt>
                <c:pt idx="9">
                  <c:v>1.6079205507368178E-3</c:v>
                </c:pt>
                <c:pt idx="10">
                  <c:v>2.2996405632245303E-3</c:v>
                </c:pt>
                <c:pt idx="11">
                  <c:v>3.283545336810907E-3</c:v>
                </c:pt>
                <c:pt idx="12">
                  <c:v>4.6837134772130633E-3</c:v>
                </c:pt>
                <c:pt idx="13">
                  <c:v>6.6767154249894158E-3</c:v>
                </c:pt>
                <c:pt idx="14">
                  <c:v>9.5137346125290043E-3</c:v>
                </c:pt>
                <c:pt idx="15">
                  <c:v>1.3531603219491557E-2</c:v>
                </c:pt>
                <c:pt idx="16">
                  <c:v>1.9094699588368784E-2</c:v>
                </c:pt>
                <c:pt idx="17">
                  <c:v>2.6624756169880665E-2</c:v>
                </c:pt>
                <c:pt idx="18">
                  <c:v>3.6593270975621879E-2</c:v>
                </c:pt>
                <c:pt idx="19">
                  <c:v>4.9498836240833517E-2</c:v>
                </c:pt>
                <c:pt idx="20">
                  <c:v>6.5831602484306043E-2</c:v>
                </c:pt>
                <c:pt idx="21">
                  <c:v>8.5932471357107465E-2</c:v>
                </c:pt>
                <c:pt idx="22">
                  <c:v>0.10952102326609248</c:v>
                </c:pt>
                <c:pt idx="23">
                  <c:v>0.13581389994756818</c:v>
                </c:pt>
                <c:pt idx="24">
                  <c:v>0.16352736925492198</c:v>
                </c:pt>
                <c:pt idx="25">
                  <c:v>0.1911414446100094</c:v>
                </c:pt>
                <c:pt idx="26">
                  <c:v>0.21783203688182221</c:v>
                </c:pt>
                <c:pt idx="27">
                  <c:v>0.2427852920515258</c:v>
                </c:pt>
                <c:pt idx="28">
                  <c:v>0.2651694067484025</c:v>
                </c:pt>
                <c:pt idx="29">
                  <c:v>0.28419526766374936</c:v>
                </c:pt>
                <c:pt idx="30">
                  <c:v>0.29917701572476474</c:v>
                </c:pt>
                <c:pt idx="31">
                  <c:v>0.30975199949216059</c:v>
                </c:pt>
                <c:pt idx="32">
                  <c:v>0.31652915891131828</c:v>
                </c:pt>
                <c:pt idx="33">
                  <c:v>0.32012422222234566</c:v>
                </c:pt>
                <c:pt idx="34">
                  <c:v>0.32106701438266877</c:v>
                </c:pt>
                <c:pt idx="35">
                  <c:v>0.31981281800953182</c:v>
                </c:pt>
                <c:pt idx="36">
                  <c:v>0.3167522676022364</c:v>
                </c:pt>
                <c:pt idx="37">
                  <c:v>0.3122199640320556</c:v>
                </c:pt>
                <c:pt idx="38">
                  <c:v>0.3065019726209392</c:v>
                </c:pt>
                <c:pt idx="39">
                  <c:v>0.29984234744560562</c:v>
                </c:pt>
                <c:pt idx="40">
                  <c:v>0.29244880642663784</c:v>
                </c:pt>
                <c:pt idx="41">
                  <c:v>0.28449766596501924</c:v>
                </c:pt>
                <c:pt idx="42">
                  <c:v>0.27613813008451338</c:v>
                </c:pt>
                <c:pt idx="43">
                  <c:v>0.26749601697675446</c:v>
                </c:pt>
                <c:pt idx="44">
                  <c:v>0.25867699530765897</c:v>
                </c:pt>
                <c:pt idx="45">
                  <c:v>0.24976939343710405</c:v>
                </c:pt>
                <c:pt idx="46">
                  <c:v>0.24084663666111836</c:v>
                </c:pt>
                <c:pt idx="47">
                  <c:v>0.23196936056053027</c:v>
                </c:pt>
                <c:pt idx="48">
                  <c:v>0.22318724240393778</c:v>
                </c:pt>
                <c:pt idx="49">
                  <c:v>0.21454058719396638</c:v>
                </c:pt>
                <c:pt idx="50">
                  <c:v>0.20606170026606255</c:v>
                </c:pt>
                <c:pt idx="51">
                  <c:v>0.19777607426288454</c:v>
                </c:pt>
                <c:pt idx="52">
                  <c:v>0.1897034147398079</c:v>
                </c:pt>
                <c:pt idx="53">
                  <c:v>0.18185852554267221</c:v>
                </c:pt>
                <c:pt idx="54">
                  <c:v>0.17425207238044557</c:v>
                </c:pt>
                <c:pt idx="55">
                  <c:v>0.16689124064292019</c:v>
                </c:pt>
                <c:pt idx="56">
                  <c:v>0.15978030144315639</c:v>
                </c:pt>
                <c:pt idx="57">
                  <c:v>0.15292109805793483</c:v>
                </c:pt>
                <c:pt idx="58">
                  <c:v>0.14631346336353826</c:v>
                </c:pt>
                <c:pt idx="59">
                  <c:v>0.13995557748958079</c:v>
                </c:pt>
                <c:pt idx="60">
                  <c:v>0.13384427371479898</c:v>
                </c:pt>
                <c:pt idx="61">
                  <c:v>0.1279752995834314</c:v>
                </c:pt>
                <c:pt idx="62">
                  <c:v>0.12234353930954224</c:v>
                </c:pt>
                <c:pt idx="63">
                  <c:v>0.11694320274237752</c:v>
                </c:pt>
                <c:pt idx="64">
                  <c:v>0.11180697748622917</c:v>
                </c:pt>
                <c:pt idx="65">
                  <c:v>0.10715197014574974</c:v>
                </c:pt>
                <c:pt idx="66">
                  <c:v>0.10316552047615063</c:v>
                </c:pt>
                <c:pt idx="67">
                  <c:v>0.10000292680065785</c:v>
                </c:pt>
                <c:pt idx="68">
                  <c:v>9.7806734323930861E-2</c:v>
                </c:pt>
                <c:pt idx="69">
                  <c:v>9.672375893074113E-2</c:v>
                </c:pt>
                <c:pt idx="70">
                  <c:v>9.6921650161185327E-2</c:v>
                </c:pt>
                <c:pt idx="71">
                  <c:v>9.8606724036625917E-2</c:v>
                </c:pt>
                <c:pt idx="72">
                  <c:v>0.10204494927427785</c:v>
                </c:pt>
                <c:pt idx="73">
                  <c:v>0.10758836406245885</c:v>
                </c:pt>
                <c:pt idx="74">
                  <c:v>0.11563663489095163</c:v>
                </c:pt>
                <c:pt idx="75">
                  <c:v>0.12636714208330707</c:v>
                </c:pt>
                <c:pt idx="76">
                  <c:v>0.13998191643173399</c:v>
                </c:pt>
                <c:pt idx="77">
                  <c:v>0.15673788296196534</c:v>
                </c:pt>
                <c:pt idx="78">
                  <c:v>0.17695002475755653</c:v>
                </c:pt>
                <c:pt idx="79">
                  <c:v>0.20099495316400304</c:v>
                </c:pt>
                <c:pt idx="80">
                  <c:v>0.22931471724626193</c:v>
                </c:pt>
                <c:pt idx="81">
                  <c:v>0.2624206230977798</c:v>
                </c:pt>
                <c:pt idx="82">
                  <c:v>0.30089675276596151</c:v>
                </c:pt>
                <c:pt idx="83">
                  <c:v>0.3454027709579453</c:v>
                </c:pt>
                <c:pt idx="84">
                  <c:v>0.39667548420011939</c:v>
                </c:pt>
                <c:pt idx="85">
                  <c:v>0.45552847271048624</c:v>
                </c:pt>
                <c:pt idx="86">
                  <c:v>0.52284895436184453</c:v>
                </c:pt>
                <c:pt idx="87">
                  <c:v>0.59959087255626875</c:v>
                </c:pt>
                <c:pt idx="88">
                  <c:v>0.68676304293293888</c:v>
                </c:pt>
                <c:pt idx="89">
                  <c:v>0.78541107480734784</c:v>
                </c:pt>
                <c:pt idx="90">
                  <c:v>0.89659174111033668</c:v>
                </c:pt>
                <c:pt idx="91">
                  <c:v>1.0213385567721165</c:v>
                </c:pt>
                <c:pt idx="92">
                  <c:v>1.1606176016518404</c:v>
                </c:pt>
                <c:pt idx="93">
                  <c:v>1.3152731555857506</c:v>
                </c:pt>
                <c:pt idx="94">
                  <c:v>1.4859635561183369</c:v>
                </c:pt>
                <c:pt idx="95">
                  <c:v>1.6730888710863079</c:v>
                </c:pt>
                <c:pt idx="96">
                  <c:v>1.8767134703501176</c:v>
                </c:pt>
                <c:pt idx="97">
                  <c:v>2.0964882726737928</c:v>
                </c:pt>
                <c:pt idx="98">
                  <c:v>2.3315791210886641</c:v>
                </c:pt>
                <c:pt idx="99">
                  <c:v>2.5806090864380122</c:v>
                </c:pt>
                <c:pt idx="100">
                  <c:v>2.8416231295184446</c:v>
                </c:pt>
                <c:pt idx="101">
                  <c:v>3.11208309103124</c:v>
                </c:pt>
                <c:pt idx="102">
                  <c:v>3.3888991690800725</c:v>
                </c:pt>
                <c:pt idx="103">
                  <c:v>3.6685008692873442</c:v>
                </c:pt>
                <c:pt idx="104">
                  <c:v>3.9469461780516202</c:v>
                </c:pt>
                <c:pt idx="105">
                  <c:v>4.2200630412702838</c:v>
                </c:pt>
                <c:pt idx="106">
                  <c:v>4.4836129650728527</c:v>
                </c:pt>
                <c:pt idx="107">
                  <c:v>4.7334635338172513</c:v>
                </c:pt>
                <c:pt idx="108">
                  <c:v>4.9657554782797888</c:v>
                </c:pt>
                <c:pt idx="109">
                  <c:v>5.1770508331576082</c:v>
                </c:pt>
                <c:pt idx="110">
                  <c:v>5.3644514500410434</c:v>
                </c:pt>
                <c:pt idx="111">
                  <c:v>5.5256810653689836</c:v>
                </c:pt>
                <c:pt idx="112">
                  <c:v>5.6591284724672981</c:v>
                </c:pt>
                <c:pt idx="113">
                  <c:v>5.7638533621256478</c:v>
                </c:pt>
                <c:pt idx="114">
                  <c:v>5.8395595313649871</c:v>
                </c:pt>
                <c:pt idx="115">
                  <c:v>5.8865421478315962</c:v>
                </c:pt>
                <c:pt idx="116">
                  <c:v>5.9056165936913061</c:v>
                </c:pt>
                <c:pt idx="117">
                  <c:v>5.8980362832234867</c:v>
                </c:pt>
                <c:pt idx="118">
                  <c:v>5.8654060332321043</c:v>
                </c:pt>
                <c:pt idx="119">
                  <c:v>5.8095963588928967</c:v>
                </c:pt>
                <c:pt idx="120">
                  <c:v>5.7326627221168858</c:v>
                </c:pt>
              </c:numCache>
            </c:numRef>
          </c:val>
          <c:smooth val="0"/>
          <c:extLst>
            <c:ext xmlns:c16="http://schemas.microsoft.com/office/drawing/2014/chart" uri="{C3380CC4-5D6E-409C-BE32-E72D297353CC}">
              <c16:uniqueId val="{00000005-AED0-43FA-8402-2E13D2C2D2BE}"/>
            </c:ext>
          </c:extLst>
        </c:ser>
        <c:ser>
          <c:idx val="3"/>
          <c:order val="3"/>
          <c:tx>
            <c:strRef>
              <c:f>Comparisons!$AU$11</c:f>
              <c:strCache>
                <c:ptCount val="1"/>
                <c:pt idx="0">
                  <c:v>Итого</c:v>
                </c:pt>
              </c:strCache>
            </c:strRef>
          </c:tx>
          <c:spPr>
            <a:ln w="28575" cap="rnd">
              <a:solidFill>
                <a:schemeClr val="accent4"/>
              </a:solidFill>
              <a:prstDash val="dash"/>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Comparisons!$AU$12:$AU$132</c:f>
              <c:numCache>
                <c:formatCode>#,##0</c:formatCode>
                <c:ptCount val="121"/>
                <c:pt idx="0">
                  <c:v>0</c:v>
                </c:pt>
                <c:pt idx="1">
                  <c:v>4.0729500363392839E-5</c:v>
                </c:pt>
                <c:pt idx="2">
                  <c:v>8.9037684600922333E-5</c:v>
                </c:pt>
                <c:pt idx="3">
                  <c:v>1.5358439712667994E-4</c:v>
                </c:pt>
                <c:pt idx="4">
                  <c:v>2.4183029968045356E-4</c:v>
                </c:pt>
                <c:pt idx="5">
                  <c:v>3.6432948408995816E-4</c:v>
                </c:pt>
                <c:pt idx="6">
                  <c:v>5.3605169682062448E-4</c:v>
                </c:pt>
                <c:pt idx="7">
                  <c:v>7.7826414071384506E-4</c:v>
                </c:pt>
                <c:pt idx="8">
                  <c:v>1.1212099632408917E-3</c:v>
                </c:pt>
                <c:pt idx="9">
                  <c:v>1.6079205507368178E-3</c:v>
                </c:pt>
                <c:pt idx="10">
                  <c:v>2.2996405632245303E-3</c:v>
                </c:pt>
                <c:pt idx="11">
                  <c:v>3.283545336810907E-3</c:v>
                </c:pt>
                <c:pt idx="12">
                  <c:v>4.6837134772130633E-3</c:v>
                </c:pt>
                <c:pt idx="13">
                  <c:v>6.6767154249894158E-3</c:v>
                </c:pt>
                <c:pt idx="14">
                  <c:v>9.5137346125290043E-3</c:v>
                </c:pt>
                <c:pt idx="15">
                  <c:v>1.3531603219491557E-2</c:v>
                </c:pt>
                <c:pt idx="16">
                  <c:v>1.9094699588368784E-2</c:v>
                </c:pt>
                <c:pt idx="17">
                  <c:v>2.6624756169880665E-2</c:v>
                </c:pt>
                <c:pt idx="18">
                  <c:v>3.6593270975621879E-2</c:v>
                </c:pt>
                <c:pt idx="19">
                  <c:v>4.9498836240833517E-2</c:v>
                </c:pt>
                <c:pt idx="20">
                  <c:v>6.5831602484306043E-2</c:v>
                </c:pt>
                <c:pt idx="21">
                  <c:v>8.5932471357107465E-2</c:v>
                </c:pt>
                <c:pt idx="22">
                  <c:v>0.10952102326609248</c:v>
                </c:pt>
                <c:pt idx="23">
                  <c:v>0.13581389994756818</c:v>
                </c:pt>
                <c:pt idx="24">
                  <c:v>0.16352736925492198</c:v>
                </c:pt>
                <c:pt idx="25">
                  <c:v>0.1911414446100094</c:v>
                </c:pt>
                <c:pt idx="26">
                  <c:v>0.21783203688182221</c:v>
                </c:pt>
                <c:pt idx="27">
                  <c:v>0.2427852920515258</c:v>
                </c:pt>
                <c:pt idx="28">
                  <c:v>0.2651694067484025</c:v>
                </c:pt>
                <c:pt idx="29">
                  <c:v>0.28419526766374936</c:v>
                </c:pt>
                <c:pt idx="30">
                  <c:v>0.29917701572476474</c:v>
                </c:pt>
                <c:pt idx="31">
                  <c:v>0.30975199949216059</c:v>
                </c:pt>
                <c:pt idx="32">
                  <c:v>0.31652915891131828</c:v>
                </c:pt>
                <c:pt idx="33">
                  <c:v>0.32012422222234566</c:v>
                </c:pt>
                <c:pt idx="34">
                  <c:v>0.32106701438266877</c:v>
                </c:pt>
                <c:pt idx="35">
                  <c:v>0.31981281800953182</c:v>
                </c:pt>
                <c:pt idx="36">
                  <c:v>0.3167522676022364</c:v>
                </c:pt>
                <c:pt idx="37">
                  <c:v>0.3122199640320556</c:v>
                </c:pt>
                <c:pt idx="38">
                  <c:v>0.3065019726209392</c:v>
                </c:pt>
                <c:pt idx="39">
                  <c:v>0.29984234744560562</c:v>
                </c:pt>
                <c:pt idx="40">
                  <c:v>0.29244880642663784</c:v>
                </c:pt>
                <c:pt idx="41">
                  <c:v>0.28449766596501924</c:v>
                </c:pt>
                <c:pt idx="42">
                  <c:v>0.27613813008451338</c:v>
                </c:pt>
                <c:pt idx="43">
                  <c:v>0.26749601697675446</c:v>
                </c:pt>
                <c:pt idx="44">
                  <c:v>0.25867699530765897</c:v>
                </c:pt>
                <c:pt idx="45">
                  <c:v>0.24976939343710405</c:v>
                </c:pt>
                <c:pt idx="46">
                  <c:v>0.24084663666111836</c:v>
                </c:pt>
                <c:pt idx="47">
                  <c:v>0.23196936056053027</c:v>
                </c:pt>
                <c:pt idx="48">
                  <c:v>0.22318724240393778</c:v>
                </c:pt>
                <c:pt idx="49">
                  <c:v>0.21454058719396638</c:v>
                </c:pt>
                <c:pt idx="50">
                  <c:v>0.20606170026606255</c:v>
                </c:pt>
                <c:pt idx="51">
                  <c:v>0.19777607426288454</c:v>
                </c:pt>
                <c:pt idx="52">
                  <c:v>0.1897034147398079</c:v>
                </c:pt>
                <c:pt idx="53">
                  <c:v>0.18185852554267221</c:v>
                </c:pt>
                <c:pt idx="54">
                  <c:v>0.17425207238044557</c:v>
                </c:pt>
                <c:pt idx="55">
                  <c:v>0.16689124064292019</c:v>
                </c:pt>
                <c:pt idx="56">
                  <c:v>0.15978030144315639</c:v>
                </c:pt>
                <c:pt idx="57">
                  <c:v>0.15292109805793483</c:v>
                </c:pt>
                <c:pt idx="58">
                  <c:v>0.14631346336353826</c:v>
                </c:pt>
                <c:pt idx="59">
                  <c:v>0.13995557748958079</c:v>
                </c:pt>
                <c:pt idx="60">
                  <c:v>0.13384427371479898</c:v>
                </c:pt>
                <c:pt idx="61">
                  <c:v>0.1279752995834314</c:v>
                </c:pt>
                <c:pt idx="62">
                  <c:v>0.12234353930954224</c:v>
                </c:pt>
                <c:pt idx="63">
                  <c:v>0.11694320274237752</c:v>
                </c:pt>
                <c:pt idx="64">
                  <c:v>0.11180697748622917</c:v>
                </c:pt>
                <c:pt idx="65">
                  <c:v>0.10715197014574974</c:v>
                </c:pt>
                <c:pt idx="66">
                  <c:v>0.10316552047615063</c:v>
                </c:pt>
                <c:pt idx="67">
                  <c:v>0.10000292680065785</c:v>
                </c:pt>
                <c:pt idx="68">
                  <c:v>9.7806734323930861E-2</c:v>
                </c:pt>
                <c:pt idx="69">
                  <c:v>9.672375893074113E-2</c:v>
                </c:pt>
                <c:pt idx="70">
                  <c:v>9.6921650161185327E-2</c:v>
                </c:pt>
                <c:pt idx="71">
                  <c:v>9.8606724036625917E-2</c:v>
                </c:pt>
                <c:pt idx="72">
                  <c:v>0.10204494927427785</c:v>
                </c:pt>
                <c:pt idx="73">
                  <c:v>0.10758836406245885</c:v>
                </c:pt>
                <c:pt idx="74">
                  <c:v>0.11563663489095163</c:v>
                </c:pt>
                <c:pt idx="75">
                  <c:v>0.12636714208330707</c:v>
                </c:pt>
                <c:pt idx="76">
                  <c:v>0.13998191643173399</c:v>
                </c:pt>
                <c:pt idx="77">
                  <c:v>0.15673788296196534</c:v>
                </c:pt>
                <c:pt idx="78">
                  <c:v>0.17695002475755653</c:v>
                </c:pt>
                <c:pt idx="79">
                  <c:v>0.20099495316400304</c:v>
                </c:pt>
                <c:pt idx="80">
                  <c:v>0.22931471724626193</c:v>
                </c:pt>
                <c:pt idx="81">
                  <c:v>0.2624206230977798</c:v>
                </c:pt>
                <c:pt idx="82">
                  <c:v>0.30089675276596151</c:v>
                </c:pt>
                <c:pt idx="83">
                  <c:v>0.3454027709579453</c:v>
                </c:pt>
                <c:pt idx="84">
                  <c:v>0.39667548420011939</c:v>
                </c:pt>
                <c:pt idx="85">
                  <c:v>0.45552847271048624</c:v>
                </c:pt>
                <c:pt idx="86">
                  <c:v>0.52284895436184453</c:v>
                </c:pt>
                <c:pt idx="87">
                  <c:v>0.59959087255626875</c:v>
                </c:pt>
                <c:pt idx="88">
                  <c:v>0.68676304293293888</c:v>
                </c:pt>
                <c:pt idx="89">
                  <c:v>0.78541107480734784</c:v>
                </c:pt>
                <c:pt idx="90">
                  <c:v>0.89659174111033668</c:v>
                </c:pt>
                <c:pt idx="91">
                  <c:v>1.0213385567721165</c:v>
                </c:pt>
                <c:pt idx="92">
                  <c:v>1.1606176016518404</c:v>
                </c:pt>
                <c:pt idx="93">
                  <c:v>1.3152731555857506</c:v>
                </c:pt>
                <c:pt idx="94">
                  <c:v>1.4859635561183369</c:v>
                </c:pt>
                <c:pt idx="95">
                  <c:v>1.6730888710863079</c:v>
                </c:pt>
                <c:pt idx="96">
                  <c:v>1.8767134703501176</c:v>
                </c:pt>
                <c:pt idx="97">
                  <c:v>2.0964882726737928</c:v>
                </c:pt>
                <c:pt idx="98">
                  <c:v>2.3315791210886641</c:v>
                </c:pt>
                <c:pt idx="99">
                  <c:v>2.5806090864380122</c:v>
                </c:pt>
                <c:pt idx="100">
                  <c:v>2.8416231295184446</c:v>
                </c:pt>
                <c:pt idx="101">
                  <c:v>3.11208309103124</c:v>
                </c:pt>
                <c:pt idx="102">
                  <c:v>3.3888991690800725</c:v>
                </c:pt>
                <c:pt idx="103">
                  <c:v>3.6685008692873442</c:v>
                </c:pt>
                <c:pt idx="104">
                  <c:v>3.9469461780516202</c:v>
                </c:pt>
                <c:pt idx="105">
                  <c:v>4.2200630412702838</c:v>
                </c:pt>
                <c:pt idx="106">
                  <c:v>4.4836129650728527</c:v>
                </c:pt>
                <c:pt idx="107">
                  <c:v>4.7334635338172513</c:v>
                </c:pt>
                <c:pt idx="108">
                  <c:v>4.9657554782797888</c:v>
                </c:pt>
                <c:pt idx="109">
                  <c:v>5.1770508331576082</c:v>
                </c:pt>
                <c:pt idx="110">
                  <c:v>5.3644514500410434</c:v>
                </c:pt>
                <c:pt idx="111">
                  <c:v>5.5256810653689836</c:v>
                </c:pt>
                <c:pt idx="112">
                  <c:v>5.6591284724672981</c:v>
                </c:pt>
                <c:pt idx="113">
                  <c:v>5.7638533621256478</c:v>
                </c:pt>
                <c:pt idx="114">
                  <c:v>5.8395595313649871</c:v>
                </c:pt>
                <c:pt idx="115">
                  <c:v>5.8865421478315962</c:v>
                </c:pt>
                <c:pt idx="116">
                  <c:v>5.9056165936913061</c:v>
                </c:pt>
                <c:pt idx="117">
                  <c:v>5.8980362832234867</c:v>
                </c:pt>
                <c:pt idx="118">
                  <c:v>5.8654060332321043</c:v>
                </c:pt>
                <c:pt idx="119">
                  <c:v>5.8095963588928967</c:v>
                </c:pt>
                <c:pt idx="120">
                  <c:v>5.7326627221168858</c:v>
                </c:pt>
              </c:numCache>
            </c:numRef>
          </c:val>
          <c:smooth val="0"/>
          <c:extLst>
            <c:ext xmlns:c16="http://schemas.microsoft.com/office/drawing/2014/chart" uri="{C3380CC4-5D6E-409C-BE32-E72D297353CC}">
              <c16:uniqueId val="{00000007-AED0-43FA-8402-2E13D2C2D2BE}"/>
            </c:ext>
          </c:extLst>
        </c:ser>
        <c:ser>
          <c:idx val="4"/>
          <c:order val="4"/>
          <c:tx>
            <c:strRef>
              <c:f>Comparisons!$AV$11</c:f>
              <c:strCache>
                <c:ptCount val="1"/>
                <c:pt idx="0">
                  <c:v>Фактически имеющиеся кадры</c:v>
                </c:pt>
              </c:strCache>
            </c:strRef>
          </c:tx>
          <c:spPr>
            <a:ln w="28575" cap="rnd">
              <a:solidFill>
                <a:srgbClr val="FF3F43"/>
              </a:solidFill>
              <a:round/>
            </a:ln>
            <a:effectLst/>
          </c:spPr>
          <c:marker>
            <c:symbol val="none"/>
          </c:marker>
          <c:cat>
            <c:numRef>
              <c:f>Comparisons!$AB$12:$AB$132</c:f>
              <c:numCache>
                <c:formatCode>m/d/yy</c:formatCode>
                <c:ptCount val="121"/>
                <c:pt idx="0">
                  <c:v>43892</c:v>
                </c:pt>
                <c:pt idx="1">
                  <c:v>43893</c:v>
                </c:pt>
                <c:pt idx="2">
                  <c:v>43894</c:v>
                </c:pt>
                <c:pt idx="3">
                  <c:v>43895</c:v>
                </c:pt>
                <c:pt idx="4">
                  <c:v>43896</c:v>
                </c:pt>
                <c:pt idx="5">
                  <c:v>43897</c:v>
                </c:pt>
                <c:pt idx="6">
                  <c:v>43898</c:v>
                </c:pt>
                <c:pt idx="7">
                  <c:v>43899</c:v>
                </c:pt>
                <c:pt idx="8">
                  <c:v>43900</c:v>
                </c:pt>
                <c:pt idx="9">
                  <c:v>43901</c:v>
                </c:pt>
                <c:pt idx="10">
                  <c:v>43902</c:v>
                </c:pt>
                <c:pt idx="11">
                  <c:v>43903</c:v>
                </c:pt>
                <c:pt idx="12">
                  <c:v>43904</c:v>
                </c:pt>
                <c:pt idx="13">
                  <c:v>43905</c:v>
                </c:pt>
                <c:pt idx="14">
                  <c:v>43906</c:v>
                </c:pt>
                <c:pt idx="15">
                  <c:v>43907</c:v>
                </c:pt>
                <c:pt idx="16">
                  <c:v>43908</c:v>
                </c:pt>
                <c:pt idx="17">
                  <c:v>43909</c:v>
                </c:pt>
                <c:pt idx="18">
                  <c:v>43910</c:v>
                </c:pt>
                <c:pt idx="19">
                  <c:v>43911</c:v>
                </c:pt>
                <c:pt idx="20">
                  <c:v>43912</c:v>
                </c:pt>
                <c:pt idx="21">
                  <c:v>43913</c:v>
                </c:pt>
                <c:pt idx="22">
                  <c:v>43914</c:v>
                </c:pt>
                <c:pt idx="23">
                  <c:v>43915</c:v>
                </c:pt>
                <c:pt idx="24">
                  <c:v>43916</c:v>
                </c:pt>
                <c:pt idx="25">
                  <c:v>43917</c:v>
                </c:pt>
                <c:pt idx="26">
                  <c:v>43918</c:v>
                </c:pt>
                <c:pt idx="27">
                  <c:v>43919</c:v>
                </c:pt>
                <c:pt idx="28">
                  <c:v>43920</c:v>
                </c:pt>
                <c:pt idx="29">
                  <c:v>43921</c:v>
                </c:pt>
                <c:pt idx="30">
                  <c:v>43922</c:v>
                </c:pt>
                <c:pt idx="31">
                  <c:v>43923</c:v>
                </c:pt>
                <c:pt idx="32">
                  <c:v>43924</c:v>
                </c:pt>
                <c:pt idx="33">
                  <c:v>43925</c:v>
                </c:pt>
                <c:pt idx="34">
                  <c:v>43926</c:v>
                </c:pt>
                <c:pt idx="35">
                  <c:v>43927</c:v>
                </c:pt>
                <c:pt idx="36">
                  <c:v>43928</c:v>
                </c:pt>
                <c:pt idx="37">
                  <c:v>43929</c:v>
                </c:pt>
                <c:pt idx="38">
                  <c:v>43930</c:v>
                </c:pt>
                <c:pt idx="39">
                  <c:v>43931</c:v>
                </c:pt>
                <c:pt idx="40">
                  <c:v>43932</c:v>
                </c:pt>
                <c:pt idx="41">
                  <c:v>43933</c:v>
                </c:pt>
                <c:pt idx="42">
                  <c:v>43934</c:v>
                </c:pt>
                <c:pt idx="43">
                  <c:v>43935</c:v>
                </c:pt>
                <c:pt idx="44">
                  <c:v>43936</c:v>
                </c:pt>
                <c:pt idx="45">
                  <c:v>43937</c:v>
                </c:pt>
                <c:pt idx="46">
                  <c:v>43938</c:v>
                </c:pt>
                <c:pt idx="47">
                  <c:v>43939</c:v>
                </c:pt>
                <c:pt idx="48">
                  <c:v>43940</c:v>
                </c:pt>
                <c:pt idx="49">
                  <c:v>43941</c:v>
                </c:pt>
                <c:pt idx="50">
                  <c:v>43942</c:v>
                </c:pt>
                <c:pt idx="51">
                  <c:v>43943</c:v>
                </c:pt>
                <c:pt idx="52">
                  <c:v>43944</c:v>
                </c:pt>
                <c:pt idx="53">
                  <c:v>43945</c:v>
                </c:pt>
                <c:pt idx="54">
                  <c:v>43946</c:v>
                </c:pt>
                <c:pt idx="55">
                  <c:v>43947</c:v>
                </c:pt>
                <c:pt idx="56">
                  <c:v>43948</c:v>
                </c:pt>
                <c:pt idx="57">
                  <c:v>43949</c:v>
                </c:pt>
                <c:pt idx="58">
                  <c:v>43950</c:v>
                </c:pt>
                <c:pt idx="59">
                  <c:v>43951</c:v>
                </c:pt>
                <c:pt idx="60">
                  <c:v>43952</c:v>
                </c:pt>
                <c:pt idx="61">
                  <c:v>43953</c:v>
                </c:pt>
                <c:pt idx="62">
                  <c:v>43954</c:v>
                </c:pt>
                <c:pt idx="63">
                  <c:v>43955</c:v>
                </c:pt>
                <c:pt idx="64">
                  <c:v>43956</c:v>
                </c:pt>
                <c:pt idx="65">
                  <c:v>43957</c:v>
                </c:pt>
                <c:pt idx="66">
                  <c:v>43958</c:v>
                </c:pt>
                <c:pt idx="67">
                  <c:v>43959</c:v>
                </c:pt>
                <c:pt idx="68">
                  <c:v>43960</c:v>
                </c:pt>
                <c:pt idx="69">
                  <c:v>43961</c:v>
                </c:pt>
                <c:pt idx="70">
                  <c:v>43962</c:v>
                </c:pt>
                <c:pt idx="71">
                  <c:v>43963</c:v>
                </c:pt>
                <c:pt idx="72">
                  <c:v>43964</c:v>
                </c:pt>
                <c:pt idx="73">
                  <c:v>43965</c:v>
                </c:pt>
                <c:pt idx="74">
                  <c:v>43966</c:v>
                </c:pt>
                <c:pt idx="75">
                  <c:v>43967</c:v>
                </c:pt>
                <c:pt idx="76">
                  <c:v>43968</c:v>
                </c:pt>
                <c:pt idx="77">
                  <c:v>43969</c:v>
                </c:pt>
                <c:pt idx="78">
                  <c:v>43970</c:v>
                </c:pt>
                <c:pt idx="79">
                  <c:v>43971</c:v>
                </c:pt>
                <c:pt idx="80">
                  <c:v>43972</c:v>
                </c:pt>
                <c:pt idx="81">
                  <c:v>43973</c:v>
                </c:pt>
                <c:pt idx="82">
                  <c:v>43974</c:v>
                </c:pt>
                <c:pt idx="83">
                  <c:v>43975</c:v>
                </c:pt>
                <c:pt idx="84">
                  <c:v>43976</c:v>
                </c:pt>
                <c:pt idx="85">
                  <c:v>43977</c:v>
                </c:pt>
                <c:pt idx="86">
                  <c:v>43978</c:v>
                </c:pt>
                <c:pt idx="87">
                  <c:v>43979</c:v>
                </c:pt>
                <c:pt idx="88">
                  <c:v>43980</c:v>
                </c:pt>
                <c:pt idx="89">
                  <c:v>43981</c:v>
                </c:pt>
                <c:pt idx="90">
                  <c:v>43982</c:v>
                </c:pt>
                <c:pt idx="91">
                  <c:v>43983</c:v>
                </c:pt>
                <c:pt idx="92">
                  <c:v>43984</c:v>
                </c:pt>
                <c:pt idx="93">
                  <c:v>43985</c:v>
                </c:pt>
                <c:pt idx="94">
                  <c:v>43986</c:v>
                </c:pt>
                <c:pt idx="95">
                  <c:v>43987</c:v>
                </c:pt>
                <c:pt idx="96">
                  <c:v>43988</c:v>
                </c:pt>
                <c:pt idx="97">
                  <c:v>43989</c:v>
                </c:pt>
                <c:pt idx="98">
                  <c:v>43990</c:v>
                </c:pt>
                <c:pt idx="99">
                  <c:v>43991</c:v>
                </c:pt>
                <c:pt idx="100">
                  <c:v>43992</c:v>
                </c:pt>
                <c:pt idx="101">
                  <c:v>43993</c:v>
                </c:pt>
                <c:pt idx="102">
                  <c:v>43994</c:v>
                </c:pt>
                <c:pt idx="103">
                  <c:v>43995</c:v>
                </c:pt>
                <c:pt idx="104">
                  <c:v>43996</c:v>
                </c:pt>
                <c:pt idx="105">
                  <c:v>43997</c:v>
                </c:pt>
                <c:pt idx="106">
                  <c:v>43998</c:v>
                </c:pt>
                <c:pt idx="107">
                  <c:v>43999</c:v>
                </c:pt>
                <c:pt idx="108">
                  <c:v>44000</c:v>
                </c:pt>
                <c:pt idx="109">
                  <c:v>44001</c:v>
                </c:pt>
                <c:pt idx="110">
                  <c:v>44002</c:v>
                </c:pt>
                <c:pt idx="111">
                  <c:v>44003</c:v>
                </c:pt>
                <c:pt idx="112">
                  <c:v>44004</c:v>
                </c:pt>
                <c:pt idx="113">
                  <c:v>44005</c:v>
                </c:pt>
                <c:pt idx="114">
                  <c:v>44006</c:v>
                </c:pt>
                <c:pt idx="115">
                  <c:v>44007</c:v>
                </c:pt>
                <c:pt idx="116">
                  <c:v>44008</c:v>
                </c:pt>
                <c:pt idx="117">
                  <c:v>44009</c:v>
                </c:pt>
                <c:pt idx="118">
                  <c:v>44010</c:v>
                </c:pt>
                <c:pt idx="119">
                  <c:v>44011</c:v>
                </c:pt>
                <c:pt idx="120">
                  <c:v>44012</c:v>
                </c:pt>
              </c:numCache>
            </c:numRef>
          </c:cat>
          <c:val>
            <c:numRef>
              <c:f>Comparisons!$AV$12:$AV$132</c:f>
              <c:numCache>
                <c:formatCode>General</c:formatCode>
                <c:ptCount val="121"/>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numCache>
            </c:numRef>
          </c:val>
          <c:smooth val="0"/>
          <c:extLst>
            <c:ext xmlns:c16="http://schemas.microsoft.com/office/drawing/2014/chart" uri="{C3380CC4-5D6E-409C-BE32-E72D297353CC}">
              <c16:uniqueId val="{00000009-AED0-43FA-8402-2E13D2C2D2BE}"/>
            </c:ext>
          </c:extLst>
        </c:ser>
        <c:dLbls>
          <c:showLegendKey val="0"/>
          <c:showVal val="0"/>
          <c:showCatName val="0"/>
          <c:showSerName val="0"/>
          <c:showPercent val="0"/>
          <c:showBubbleSize val="0"/>
        </c:dLbls>
        <c:smooth val="0"/>
        <c:axId val="119966336"/>
        <c:axId val="119980800"/>
      </c:lineChart>
      <c:dateAx>
        <c:axId val="119966336"/>
        <c:scaling>
          <c:orientation val="minMax"/>
        </c:scaling>
        <c:delete val="0"/>
        <c:axPos val="b"/>
        <c:majorGridlines>
          <c:spPr>
            <a:ln w="3175" cap="flat" cmpd="sng" algn="ctr">
              <a:solidFill>
                <a:schemeClr val="bg1">
                  <a:lumMod val="50000"/>
                </a:schemeClr>
              </a:solidFill>
              <a:prstDash val="sysDash"/>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u="none" strike="noStrike" baseline="0">
                    <a:effectLst/>
                  </a:rPr>
                  <a:t>Дата</a:t>
                </a:r>
                <a:r>
                  <a:rPr lang="ru-RU" sz="1200" b="1" i="0" u="none" strike="noStrike" baseline="0"/>
                  <a:t> </a:t>
                </a:r>
                <a:endParaRPr lang="en-GB" sz="1200" b="1"/>
              </a:p>
            </c:rich>
          </c:tx>
          <c:overlay val="0"/>
          <c:spPr>
            <a:noFill/>
            <a:ln>
              <a:noFill/>
            </a:ln>
            <a:effectLst/>
          </c:spPr>
        </c:title>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980800"/>
        <c:crosses val="autoZero"/>
        <c:auto val="1"/>
        <c:lblOffset val="100"/>
        <c:baseTimeUnit val="days"/>
      </c:dateAx>
      <c:valAx>
        <c:axId val="119980800"/>
        <c:scaling>
          <c:orientation val="minMax"/>
        </c:scaling>
        <c:delete val="0"/>
        <c:axPos val="l"/>
        <c:majorGridlines>
          <c:spPr>
            <a:ln w="3175" cap="flat" cmpd="sng" algn="ctr">
              <a:solidFill>
                <a:schemeClr val="bg1">
                  <a:lumMod val="50000"/>
                </a:schemeClr>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ru-RU" sz="1200" b="1" i="0" baseline="0">
                    <a:effectLst/>
                  </a:rPr>
                  <a:t>Случаи</a:t>
                </a:r>
                <a:endParaRPr lang="en-GB" sz="1200">
                  <a:effectLst/>
                </a:endParaRP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n-US"/>
          </a:p>
        </c:txPr>
        <c:crossAx val="119966336"/>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chart>
  <c:spPr>
    <a:solidFill>
      <a:schemeClr val="bg1"/>
    </a:solidFill>
    <a:ln w="15875" cap="flat" cmpd="sng" algn="ctr">
      <a:solidFill>
        <a:schemeClr val="tx1"/>
      </a:solidFill>
      <a:round/>
    </a:ln>
    <a:effectLst/>
  </c:spPr>
  <c:txPr>
    <a:bodyPr/>
    <a:lstStyle/>
    <a:p>
      <a:pPr>
        <a:defRPr sz="1100">
          <a:solidFill>
            <a:sysClr val="windowText" lastClr="000000"/>
          </a:solidFil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8</xdr:col>
      <xdr:colOff>79021</xdr:colOff>
      <xdr:row>0</xdr:row>
      <xdr:rowOff>44026</xdr:rowOff>
    </xdr:from>
    <xdr:to>
      <xdr:col>9</xdr:col>
      <xdr:colOff>110067</xdr:colOff>
      <xdr:row>0</xdr:row>
      <xdr:rowOff>362195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5149688" y="44026"/>
          <a:ext cx="863601" cy="318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1608667</xdr:colOff>
      <xdr:row>4</xdr:row>
      <xdr:rowOff>79019</xdr:rowOff>
    </xdr:from>
    <xdr:to>
      <xdr:col>28</xdr:col>
      <xdr:colOff>125743</xdr:colOff>
      <xdr:row>21</xdr:row>
      <xdr:rowOff>183442</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282223</xdr:colOff>
      <xdr:row>2</xdr:row>
      <xdr:rowOff>278194</xdr:rowOff>
    </xdr:from>
    <xdr:to>
      <xdr:col>32</xdr:col>
      <xdr:colOff>126999</xdr:colOff>
      <xdr:row>16</xdr:row>
      <xdr:rowOff>169334</xdr:rowOff>
    </xdr:to>
    <xdr:graphicFrame macro="">
      <xdr:nvGraphicFramePr>
        <xdr:cNvPr id="4" name="Chart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4</xdr:row>
      <xdr:rowOff>0</xdr:rowOff>
    </xdr:from>
    <xdr:to>
      <xdr:col>8</xdr:col>
      <xdr:colOff>491067</xdr:colOff>
      <xdr:row>19</xdr:row>
      <xdr:rowOff>93697</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xdr:row>
      <xdr:rowOff>0</xdr:rowOff>
    </xdr:from>
    <xdr:to>
      <xdr:col>16</xdr:col>
      <xdr:colOff>491067</xdr:colOff>
      <xdr:row>19</xdr:row>
      <xdr:rowOff>93697</xdr:rowOff>
    </xdr:to>
    <xdr:graphicFrame macro="">
      <xdr:nvGraphicFramePr>
        <xdr:cNvPr id="4" name="Chart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22</xdr:row>
      <xdr:rowOff>14111</xdr:rowOff>
    </xdr:from>
    <xdr:to>
      <xdr:col>8</xdr:col>
      <xdr:colOff>491067</xdr:colOff>
      <xdr:row>40</xdr:row>
      <xdr:rowOff>31044</xdr:rowOff>
    </xdr:to>
    <xdr:graphicFrame macro="">
      <xdr:nvGraphicFramePr>
        <xdr:cNvPr id="5" name="Chart 4">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22</xdr:row>
      <xdr:rowOff>0</xdr:rowOff>
    </xdr:from>
    <xdr:to>
      <xdr:col>16</xdr:col>
      <xdr:colOff>491067</xdr:colOff>
      <xdr:row>40</xdr:row>
      <xdr:rowOff>16933</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79640</xdr:colOff>
      <xdr:row>5</xdr:row>
      <xdr:rowOff>178313</xdr:rowOff>
    </xdr:from>
    <xdr:to>
      <xdr:col>8</xdr:col>
      <xdr:colOff>76200</xdr:colOff>
      <xdr:row>23</xdr:row>
      <xdr:rowOff>169846</xdr:rowOff>
    </xdr:to>
    <xdr:graphicFrame macro="">
      <xdr:nvGraphicFramePr>
        <xdr:cNvPr id="7" name="Chart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xdr:row>
      <xdr:rowOff>206022</xdr:rowOff>
    </xdr:from>
    <xdr:to>
      <xdr:col>14</xdr:col>
      <xdr:colOff>821532</xdr:colOff>
      <xdr:row>24</xdr:row>
      <xdr:rowOff>0</xdr:rowOff>
    </xdr:to>
    <xdr:graphicFrame macro="">
      <xdr:nvGraphicFramePr>
        <xdr:cNvPr id="9" name="Chart 8">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6</xdr:row>
      <xdr:rowOff>14112</xdr:rowOff>
    </xdr:from>
    <xdr:to>
      <xdr:col>22</xdr:col>
      <xdr:colOff>1</xdr:colOff>
      <xdr:row>24</xdr:row>
      <xdr:rowOff>14111</xdr:rowOff>
    </xdr:to>
    <xdr:graphicFrame macro="">
      <xdr:nvGraphicFramePr>
        <xdr:cNvPr id="10" name="Chart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0</xdr:colOff>
      <xdr:row>7</xdr:row>
      <xdr:rowOff>155223</xdr:rowOff>
    </xdr:from>
    <xdr:to>
      <xdr:col>20</xdr:col>
      <xdr:colOff>486832</xdr:colOff>
      <xdr:row>39</xdr:row>
      <xdr:rowOff>115712</xdr:rowOff>
    </xdr:to>
    <xdr:graphicFrame macro="">
      <xdr:nvGraphicFramePr>
        <xdr:cNvPr id="4" name="Chart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1566333</xdr:colOff>
      <xdr:row>59</xdr:row>
      <xdr:rowOff>0</xdr:rowOff>
    </xdr:from>
    <xdr:to>
      <xdr:col>21</xdr:col>
      <xdr:colOff>0</xdr:colOff>
      <xdr:row>86</xdr:row>
      <xdr:rowOff>152400</xdr:rowOff>
    </xdr:to>
    <xdr:graphicFrame macro="">
      <xdr:nvGraphicFramePr>
        <xdr:cNvPr id="3" name="Chart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0</xdr:colOff>
      <xdr:row>88</xdr:row>
      <xdr:rowOff>93134</xdr:rowOff>
    </xdr:from>
    <xdr:to>
      <xdr:col>21</xdr:col>
      <xdr:colOff>561879</xdr:colOff>
      <xdr:row>91</xdr:row>
      <xdr:rowOff>180880</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95</xdr:row>
      <xdr:rowOff>0</xdr:rowOff>
    </xdr:from>
    <xdr:to>
      <xdr:col>21</xdr:col>
      <xdr:colOff>561879</xdr:colOff>
      <xdr:row>98</xdr:row>
      <xdr:rowOff>87746</xdr:rowOff>
    </xdr:to>
    <xdr:graphicFrame macro="">
      <xdr:nvGraphicFramePr>
        <xdr:cNvPr id="5" name="Chart 4">
          <a:extLst>
            <a:ext uri="{FF2B5EF4-FFF2-40B4-BE49-F238E27FC236}">
              <a16:creationId xmlns:a16="http://schemas.microsoft.com/office/drawing/2014/main" id="{00000000-0008-0000-1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100</xdr:row>
      <xdr:rowOff>73891</xdr:rowOff>
    </xdr:from>
    <xdr:to>
      <xdr:col>21</xdr:col>
      <xdr:colOff>561878</xdr:colOff>
      <xdr:row>103</xdr:row>
      <xdr:rowOff>161637</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0</xdr:colOff>
      <xdr:row>106</xdr:row>
      <xdr:rowOff>161637</xdr:rowOff>
    </xdr:from>
    <xdr:to>
      <xdr:col>21</xdr:col>
      <xdr:colOff>561879</xdr:colOff>
      <xdr:row>110</xdr:row>
      <xdr:rowOff>30019</xdr:rowOff>
    </xdr:to>
    <xdr:graphicFrame macro="">
      <xdr:nvGraphicFramePr>
        <xdr:cNvPr id="10" name="Chart 9">
          <a:extLst>
            <a:ext uri="{FF2B5EF4-FFF2-40B4-BE49-F238E27FC236}">
              <a16:creationId xmlns:a16="http://schemas.microsoft.com/office/drawing/2014/main" id="{00000000-0008-0000-1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ahamwillis/Dropbox/PAHO-WHO%20sharing/Covid-19/Versions%20under%20development/Adaptt_SurgePlanningSupportTool_v02.13%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guage_Setup"/>
      <sheetName val="COPYING"/>
      <sheetName val="Guide"/>
      <sheetName val="Surge_Predicted_Impact"/>
      <sheetName val="Calculation"/>
      <sheetName val="SIR_V3"/>
      <sheetName val="SimulationResults"/>
      <sheetName val="Export"/>
      <sheetName val="EpidemiologicalModel_Selection"/>
      <sheetName val="Custom_EpidemiologicalModel"/>
      <sheetName val="SIR_V2"/>
      <sheetName val="COVID19_DailyReportedData"/>
      <sheetName val="inputs"/>
      <sheetName val="CountryPopulation"/>
      <sheetName val="COVID-19-geographic-disbtributi"/>
      <sheetName val="SIR_V3_1"/>
      <sheetName val="SIR_V4"/>
      <sheetName val="PT_Demographics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15D7FE-7AE4-6741-8C64-03490F39687F}" name="Table43" displayName="Table43" ref="B2:I307" totalsRowShown="0" headerRowDxfId="12" dataDxfId="11">
  <autoFilter ref="B2:I307" xr:uid="{9D1D4B7B-6D02-BC48-B681-3A326D2518D8}"/>
  <tableColumns count="8">
    <tableColumn id="1" xr3:uid="{4048F306-4A42-5248-A408-455437191420}" name="Date" dataDxfId="10">
      <calculatedColumnFormula>[1]Calculation!B3</calculatedColumnFormula>
    </tableColumn>
    <tableColumn id="37" xr3:uid="{78407184-079D-B340-86F5-0C7645F230A2}" name="Percent workforce in quarantine/sick leave" dataDxfId="9">
      <calculatedColumnFormula>IFERROR(SUM([1]Calculation!BT3,[1]Calculation!BQ3,[1]Calculation!BG3)/SUM([1]Calculation!CA3,[1]Calculation!CE3,[1]Calculation!CF3),"N/A")</calculatedColumnFormula>
    </tableColumn>
    <tableColumn id="36" xr3:uid="{7AC4AB1E-83BB-C449-86C5-F61BC13273E8}" name="Mild - does not require inpatient care" dataDxfId="8">
      <calculatedColumnFormula>MAX([1]Calculation!D3-SUM(Table43[[#This Row],[Moderate - may require inpatient care, not including oxygen therapy]:[Critical cases in need of RRT ]]),0)</calculatedColumnFormula>
    </tableColumn>
    <tableColumn id="3" xr3:uid="{A04F5479-334B-5B41-A1EC-194758809B74}" name="Moderate - may require inpatient care, not including oxygen therapy" dataDxfId="7">
      <calculatedColumnFormula>[1]Calculation!G3</calculatedColumnFormula>
    </tableColumn>
    <tableColumn id="30" xr3:uid="{CB8606CE-57F4-2542-8D62-D8138E534CFA}" name="Severe - requires oxygen" dataDxfId="6">
      <calculatedColumnFormula>[1]Calculation!R3</calculatedColumnFormula>
    </tableColumn>
    <tableColumn id="4" xr3:uid="{189A5173-B413-7741-81D3-67A1317F9B51}" name="Critical requires critical care including mechanical ventilation" dataDxfId="5">
      <calculatedColumnFormula>[1]Calculation!N3</calculatedColumnFormula>
    </tableColumn>
    <tableColumn id="5" xr3:uid="{37851B94-CD36-0B49-BFD9-5C7E3F2EF8C3}" name="Critical cases in need of ECMO " dataDxfId="4">
      <calculatedColumnFormula>[1]Calculation!T3</calculatedColumnFormula>
    </tableColumn>
    <tableColumn id="6" xr3:uid="{8B32BCCA-5B3F-D34D-A265-4E41632ECEBF}" name="Critical cases in need of RRT " dataDxfId="3">
      <calculatedColumnFormula>[1]Calculation!V3</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D38"/>
  <sheetViews>
    <sheetView showGridLines="0" showRowColHeaders="0" zoomScale="90" zoomScaleNormal="90" workbookViewId="0"/>
  </sheetViews>
  <sheetFormatPr baseColWidth="10" defaultColWidth="10.83203125" defaultRowHeight="16"/>
  <cols>
    <col min="1" max="1" width="2.33203125" style="4" customWidth="1"/>
    <col min="2" max="2" width="4.83203125" style="4" customWidth="1"/>
    <col min="3" max="3" width="25.83203125" style="4" customWidth="1"/>
    <col min="4" max="4" width="120.83203125" style="4" customWidth="1"/>
    <col min="5" max="5" width="10.83203125" style="4" customWidth="1"/>
    <col min="6" max="16384" width="10.83203125" style="4"/>
  </cols>
  <sheetData>
    <row r="1" spans="1:4" s="153" customFormat="1" ht="31">
      <c r="C1" s="154" t="s">
        <v>106</v>
      </c>
      <c r="D1" s="154"/>
    </row>
    <row r="2" spans="1:4" s="5" customFormat="1"/>
    <row r="3" spans="1:4" s="5" customFormat="1" ht="20">
      <c r="C3" s="474" t="s">
        <v>124</v>
      </c>
      <c r="D3" s="525" t="str">
        <f>'Configuration Control'!C3</f>
        <v>Версия 3.0 Окончательная</v>
      </c>
    </row>
    <row r="4" spans="1:4" s="5" customFormat="1" ht="20">
      <c r="C4" s="474" t="s">
        <v>125</v>
      </c>
      <c r="D4" s="526" t="str">
        <f>'Configuration Control'!C4</f>
        <v>04/05/2020</v>
      </c>
    </row>
    <row r="5" spans="1:4">
      <c r="A5" s="7"/>
      <c r="B5" s="7"/>
    </row>
    <row r="6" spans="1:4" ht="19">
      <c r="A6" s="7"/>
      <c r="B6" s="7"/>
      <c r="C6" s="895" t="s">
        <v>107</v>
      </c>
      <c r="D6" s="896"/>
    </row>
    <row r="7" spans="1:4">
      <c r="A7" s="7"/>
      <c r="B7" s="7"/>
    </row>
    <row r="8" spans="1:4" ht="20">
      <c r="A8" s="7"/>
      <c r="B8" s="7"/>
      <c r="C8" s="475" t="s">
        <v>122</v>
      </c>
      <c r="D8" s="475" t="s">
        <v>123</v>
      </c>
    </row>
    <row r="9" spans="1:4" ht="60">
      <c r="A9" s="7"/>
      <c r="B9" s="7"/>
      <c r="C9" s="476" t="s">
        <v>415</v>
      </c>
      <c r="D9" s="476" t="str">
        <f>'Required Staff '!B3</f>
        <v>Данный рабочий лист позволяет вам оценить численность персонала для лечения определенного числа случаев COVID-19 (число больных в день) или численность персонала, которая потребуется на определенную дату в будущем (если были импортированы данные из инструмента Adappt)</v>
      </c>
    </row>
    <row r="10" spans="1:4" ht="200">
      <c r="A10" s="7"/>
      <c r="B10" s="7"/>
      <c r="C10" s="476" t="s">
        <v>420</v>
      </c>
      <c r="D10" s="491" t="s">
        <v>462</v>
      </c>
    </row>
    <row r="11" spans="1:4" ht="200">
      <c r="A11" s="7"/>
      <c r="B11" s="7"/>
      <c r="C11" s="476" t="s">
        <v>448</v>
      </c>
      <c r="D11" s="491" t="s">
        <v>463</v>
      </c>
    </row>
    <row r="12" spans="1:4" ht="60">
      <c r="A12" s="7"/>
      <c r="B12" s="7"/>
      <c r="C12" s="476" t="s">
        <v>449</v>
      </c>
      <c r="D12" s="491" t="str">
        <f>Comparisons!C3</f>
        <v>Панель, позволяющая видеть сравнение между любыми тремя группами сотрудников. Она показывает влияние резкого роста числа случаев и время наступления пикового числа с разбивкой по степени тяжести. Красным цветом показана численность кадровых ресурсов на сегодняшний день.</v>
      </c>
    </row>
    <row r="13" spans="1:4" ht="60">
      <c r="A13" s="7" t="s">
        <v>69</v>
      </c>
      <c r="B13" s="7"/>
      <c r="C13" s="476" t="s">
        <v>108</v>
      </c>
      <c r="D13" s="491" t="str">
        <f>Surge!C3</f>
        <v>Сравнение между численностью кадровых ресурсов на сегодняшний день и требуемыми кадровыми ресурсами для лечения пикового (максимально возросшего) числа больных. Таблица показывает требуемые изменения в процентном отношении.</v>
      </c>
    </row>
    <row r="14" spans="1:4" ht="40">
      <c r="A14" s="7"/>
      <c r="B14" s="7"/>
      <c r="C14" s="476" t="s">
        <v>109</v>
      </c>
      <c r="D14" s="476" t="str">
        <f>'Severity Definition'!C3</f>
        <v>В данном листе определяются классификации степеней тяжести болезни. Изменяться могут только описания.</v>
      </c>
    </row>
    <row r="15" spans="1:4" ht="60">
      <c r="A15" s="7"/>
      <c r="B15" s="7"/>
      <c r="C15" s="476" t="s">
        <v>110</v>
      </c>
      <c r="D15" s="476" t="str">
        <f>'Staff Category'!B3</f>
        <v>Данный лист предназначен для определения категорий вашего персонала. Patient time is shown across different severity settings, according to staff skills and scope of practice, as defined in the Reference worksheets. Note that only hours per working day is used in the calculations.</v>
      </c>
    </row>
    <row r="16" spans="1:4" ht="200">
      <c r="A16" s="7"/>
      <c r="B16" s="7"/>
      <c r="C16" s="476" t="s">
        <v>111</v>
      </c>
      <c r="D16" s="492" t="str">
        <f>'Health Facility'!B3</f>
        <v>Данный лист предназначен для определения ваших лечебно-профилактических учреждений. Есть два уровня детализации:
1) Типы учреждений: например, местные или областные больницы, полевые госпитали, центры скрининга и лечение на дому.
2) Структурные подразделения: например, для оказания помощи больным в критическом состоянии, с тяжелой или умеренной степенью болезни в больницах, центрах скрининга или на дому на территории региона.
Для упрощения принимается, что каждое структурное подразделение занимается только одним уровнем помощи. Мы не стали выделять отдельно ОИТ или отделения лечения больных в критическом состоянии, так как предполагается, что из-за дефицита ресурсов придется производить серьезное перепрофилирование существующих учреждений.</v>
      </c>
    </row>
    <row r="17" spans="1:4" ht="60">
      <c r="A17" s="7"/>
      <c r="B17" s="7"/>
      <c r="C17" s="476" t="s">
        <v>112</v>
      </c>
      <c r="D17" s="476" t="str">
        <f>'Health Care Resources'!B3</f>
        <v>Данный лист определяет укомплектование кадрами по структурным подразделениям</v>
      </c>
    </row>
    <row r="18" spans="1:4" ht="200">
      <c r="A18" s="7"/>
      <c r="B18" s="7"/>
      <c r="C18" s="476" t="s">
        <v>450</v>
      </c>
      <c r="D18" s="491" t="str">
        <f>'Role substitution'!B3</f>
        <v xml:space="preserve">Данный рабочий лист предназначен для определения потенциальных групп кадровых ресурсов для поддержки или замещения действующих кадров. Для каждой поддерживающей группы определите, какие группы действующих работников они будут поддерживать. Это может быть все рабочее время (100%), посвященное поддержке одной группы, или время, распеределенное на поддержку нескольких групп. В сумме должно быть 100%. В разделе внизу вы также можете определить, над каким числом этих новых сотрудников может осуществлять контроль один уже работающий сотрудник. Этот показатель будет меняться в зависимости от опыта работников, пришедших для замещения. Если никакого контроля не требуется, в соответсвующем месте поставьте 0. Принимается допущение о том, что контроль осуществляется на уровне кадров, которых замещают новые работники. 
</v>
      </c>
    </row>
    <row r="19" spans="1:4" ht="20">
      <c r="A19" s="7"/>
      <c r="B19" s="7"/>
      <c r="C19" s="476" t="s">
        <v>113</v>
      </c>
      <c r="D19" s="476" t="s">
        <v>68</v>
      </c>
    </row>
    <row r="20" spans="1:4" ht="60">
      <c r="A20" s="7"/>
      <c r="B20" s="7"/>
      <c r="C20" s="476" t="s">
        <v>115</v>
      </c>
      <c r="D20" s="493" t="str">
        <f>'Critical Patient Needs'!B3</f>
        <v>Данный рабочий лист определяет потребности в кадровых ресурсах для лечения больных COVID-19 в критическом состоянии</v>
      </c>
    </row>
    <row r="21" spans="1:4" ht="80">
      <c r="A21" s="7"/>
      <c r="B21" s="7"/>
      <c r="C21" s="476" t="s">
        <v>116</v>
      </c>
      <c r="D21" s="493" t="str">
        <f>'Severe Patient Needs'!B3</f>
        <v>Данный рабочий лист определяет потребности в кадровых ресурсах для лечения больных с тяжелой степенью  COVID-19</v>
      </c>
    </row>
    <row r="22" spans="1:4" ht="80">
      <c r="A22" s="7"/>
      <c r="B22" s="7"/>
      <c r="C22" s="476" t="s">
        <v>117</v>
      </c>
      <c r="D22" s="493" t="str">
        <f>'Moderate Patient Needs'!B3</f>
        <v>Данный рабочий лист определяет потребности в кадровых ресурсах для лечения больных с умеренной степенью  COVID-19</v>
      </c>
    </row>
    <row r="23" spans="1:4" ht="60">
      <c r="A23" s="7"/>
      <c r="B23" s="7"/>
      <c r="C23" s="476" t="s">
        <v>118</v>
      </c>
      <c r="D23" s="493" t="str">
        <f>'Mild Patient Needs'!B3</f>
        <v xml:space="preserve">Данный рабочий лист определяет потребности в кадровых ресурсах для лечения больных с легкой степенью  COVID-19 </v>
      </c>
    </row>
    <row r="24" spans="1:4" ht="40">
      <c r="A24" s="7"/>
      <c r="B24" s="7"/>
      <c r="C24" s="891" t="s">
        <v>119</v>
      </c>
      <c r="D24" s="493" t="str">
        <f>'Screening and Triage'!B3</f>
        <v>Данный рабочий лист определяет потребности в кадровых ресурсах для проведения скрининга с целью выявления  COVID-19 и сортировки больных</v>
      </c>
    </row>
    <row r="25" spans="1:4" ht="40">
      <c r="A25" s="7"/>
      <c r="B25" s="7"/>
      <c r="C25" s="476" t="s">
        <v>120</v>
      </c>
      <c r="D25" s="476" t="str">
        <f>'Workforce Descriptions'!C3</f>
        <v>В этом рабочем листе содержится описание групп кадровых ресурсов</v>
      </c>
    </row>
    <row r="26" spans="1:4" ht="20">
      <c r="A26" s="7"/>
      <c r="B26" s="7"/>
      <c r="C26" s="476" t="s">
        <v>121</v>
      </c>
      <c r="D26" s="493" t="str">
        <f>'Journal Papers'!C3</f>
        <v>Данный лист содержит библиографию и данные основных исследований, касающихся лечения COVID-19.</v>
      </c>
    </row>
    <row r="27" spans="1:4">
      <c r="A27" s="7"/>
      <c r="B27" s="7"/>
      <c r="C27" s="6"/>
    </row>
    <row r="28" spans="1:4">
      <c r="A28" s="7"/>
      <c r="B28" s="7"/>
    </row>
    <row r="29" spans="1:4">
      <c r="A29" s="7"/>
      <c r="B29" s="7"/>
    </row>
    <row r="30" spans="1:4">
      <c r="A30" s="7"/>
      <c r="B30" s="7"/>
      <c r="C30" s="6"/>
    </row>
    <row r="31" spans="1:4">
      <c r="A31" s="7"/>
      <c r="B31" s="7"/>
    </row>
    <row r="32" spans="1:4">
      <c r="A32" s="7"/>
      <c r="B32" s="7"/>
      <c r="C32" s="6"/>
    </row>
    <row r="33" spans="1:3">
      <c r="A33" s="7"/>
      <c r="B33" s="7"/>
    </row>
    <row r="34" spans="1:3">
      <c r="A34" s="7"/>
      <c r="B34" s="7"/>
      <c r="C34" s="6"/>
    </row>
    <row r="35" spans="1:3">
      <c r="A35" s="7"/>
      <c r="B35" s="7"/>
    </row>
    <row r="36" spans="1:3">
      <c r="A36" s="7"/>
      <c r="B36" s="7"/>
      <c r="C36" s="6"/>
    </row>
    <row r="37" spans="1:3">
      <c r="A37" s="7"/>
      <c r="B37" s="7"/>
    </row>
    <row r="38" spans="1:3">
      <c r="A38" s="7"/>
      <c r="B38" s="7"/>
      <c r="C38" s="6"/>
    </row>
  </sheetData>
  <sheetProtection algorithmName="SHA-512" hashValue="RVPtzOSQNbX7X2sHFq4KxXuPXld4LxAunj5GNk7Y3CWXl43+qZ06GRIDS/uQeMvwaqDY/2JKXavTt4NIknTpRw==" saltValue="S7c1La45v+tZ0N8bO5aDIA==" spinCount="100000" sheet="1" objects="1" scenarios="1" autoFilter="0" pivotTables="0"/>
  <mergeCells count="1">
    <mergeCell ref="C6:D6"/>
  </mergeCells>
  <pageMargins left="0.7" right="0.7" top="0.75" bottom="0.75" header="0.3" footer="0.3"/>
  <pageSetup paperSize="8"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1"/>
  </sheetPr>
  <dimension ref="A1:F48"/>
  <sheetViews>
    <sheetView showGridLines="0" showRowColHeaders="0" zoomScale="90" zoomScaleNormal="90" workbookViewId="0"/>
  </sheetViews>
  <sheetFormatPr baseColWidth="10" defaultColWidth="10.83203125" defaultRowHeight="16"/>
  <cols>
    <col min="1" max="1" width="5.83203125" style="18" customWidth="1"/>
    <col min="2" max="2" width="100.83203125" style="18" customWidth="1"/>
    <col min="3" max="9" width="15.83203125" style="18" customWidth="1"/>
    <col min="10" max="16384" width="10.83203125" style="18"/>
  </cols>
  <sheetData>
    <row r="1" spans="1:6" ht="31">
      <c r="A1" s="115" t="s">
        <v>1</v>
      </c>
      <c r="B1" s="17"/>
    </row>
    <row r="4" spans="1:6" ht="16" customHeight="1"/>
    <row r="5" spans="1:6" ht="17" customHeight="1">
      <c r="B5" s="19"/>
      <c r="E5" s="20"/>
      <c r="F5" s="21"/>
    </row>
    <row r="6" spans="1:6">
      <c r="C6" s="22"/>
      <c r="F6" s="21"/>
    </row>
    <row r="7" spans="1:6">
      <c r="C7" s="22"/>
      <c r="F7" s="21"/>
    </row>
    <row r="9" spans="1:6" ht="17" customHeight="1">
      <c r="B9" s="19"/>
    </row>
    <row r="10" spans="1:6" ht="17" customHeight="1">
      <c r="B10" s="23"/>
      <c r="C10" s="22"/>
    </row>
    <row r="11" spans="1:6" ht="17" customHeight="1">
      <c r="B11" s="24"/>
      <c r="C11" s="22"/>
    </row>
    <row r="13" spans="1:6">
      <c r="B13" s="19"/>
    </row>
    <row r="14" spans="1:6">
      <c r="B14" s="23"/>
      <c r="C14" s="22"/>
    </row>
    <row r="15" spans="1:6">
      <c r="B15" s="25"/>
    </row>
    <row r="16" spans="1:6">
      <c r="B16" s="25"/>
    </row>
    <row r="17" spans="2:3">
      <c r="B17" s="25"/>
      <c r="C17" s="22"/>
    </row>
    <row r="18" spans="2:3">
      <c r="B18" s="23"/>
    </row>
    <row r="20" spans="2:3">
      <c r="B20" s="19"/>
    </row>
    <row r="21" spans="2:3">
      <c r="B21" s="23"/>
      <c r="C21" s="22"/>
    </row>
    <row r="22" spans="2:3" ht="17" customHeight="1">
      <c r="B22" s="26"/>
    </row>
    <row r="23" spans="2:3">
      <c r="B23" s="26"/>
    </row>
    <row r="24" spans="2:3">
      <c r="B24" s="26"/>
    </row>
    <row r="25" spans="2:3">
      <c r="B25" s="26"/>
    </row>
    <row r="26" spans="2:3">
      <c r="B26" s="23"/>
    </row>
    <row r="27" spans="2:3">
      <c r="B27" s="23"/>
    </row>
    <row r="28" spans="2:3">
      <c r="B28" s="19"/>
    </row>
    <row r="29" spans="2:3">
      <c r="B29" s="23"/>
      <c r="C29" s="22"/>
    </row>
    <row r="30" spans="2:3">
      <c r="B30" s="26"/>
    </row>
    <row r="31" spans="2:3">
      <c r="B31" s="26"/>
    </row>
    <row r="32" spans="2:3">
      <c r="B32" s="23"/>
    </row>
    <row r="33" spans="2:3">
      <c r="B33" s="19"/>
    </row>
    <row r="34" spans="2:3">
      <c r="B34" s="23"/>
      <c r="C34" s="22"/>
    </row>
    <row r="35" spans="2:3">
      <c r="B35" s="23"/>
    </row>
    <row r="36" spans="2:3">
      <c r="B36" s="19"/>
    </row>
    <row r="37" spans="2:3">
      <c r="B37" s="23"/>
      <c r="C37" s="22"/>
    </row>
    <row r="38" spans="2:3">
      <c r="B38" s="26"/>
    </row>
    <row r="39" spans="2:3">
      <c r="B39" s="26"/>
    </row>
    <row r="40" spans="2:3">
      <c r="B40" s="26"/>
    </row>
    <row r="41" spans="2:3">
      <c r="B41" s="26"/>
    </row>
    <row r="42" spans="2:3">
      <c r="B42" s="26"/>
    </row>
    <row r="43" spans="2:3">
      <c r="B43" s="26"/>
    </row>
    <row r="44" spans="2:3">
      <c r="B44" s="26"/>
    </row>
    <row r="45" spans="2:3">
      <c r="B45" s="23"/>
    </row>
    <row r="46" spans="2:3">
      <c r="B46" s="27"/>
    </row>
    <row r="47" spans="2:3">
      <c r="B47" s="23"/>
      <c r="C47" s="22"/>
    </row>
    <row r="48" spans="2:3">
      <c r="B48" s="23"/>
    </row>
  </sheetData>
  <sheetProtection algorithmName="SHA-512" hashValue="Tr0Xbk6qMpsBkOGX6exHDdZxqpllDr4cVpvscNTM3NfSaMCdf8VnTIgXMxT60szcTqypaEllMtOEbrpu+WRAPA==" saltValue="9uwf2vLhplBDRrfP54q2FQ==" spinCount="100000" sheet="1" objects="1" scenarios="1" autoFilter="0" pivotTables="0"/>
  <pageMargins left="0.7" right="0.7" top="0.75" bottom="0.75" header="0.3" footer="0.3"/>
  <pageSetup paperSize="8"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C5D4FF"/>
  </sheetPr>
  <dimension ref="C1:I55"/>
  <sheetViews>
    <sheetView showGridLines="0" showRowColHeaders="0" zoomScale="90" zoomScaleNormal="90" workbookViewId="0"/>
  </sheetViews>
  <sheetFormatPr baseColWidth="10" defaultColWidth="10.83203125" defaultRowHeight="16"/>
  <cols>
    <col min="1" max="1" width="2.33203125" style="15" customWidth="1"/>
    <col min="2" max="2" width="4.83203125" style="15" customWidth="1"/>
    <col min="3" max="3" width="15.83203125" style="15" customWidth="1"/>
    <col min="4" max="4" width="20.83203125" style="15" customWidth="1"/>
    <col min="5" max="5" width="68.5" style="2" customWidth="1"/>
    <col min="6" max="7" width="10.83203125" style="15"/>
    <col min="8" max="8" width="20.83203125" style="15" customWidth="1"/>
    <col min="9" max="16384" width="10.83203125" style="15"/>
  </cols>
  <sheetData>
    <row r="1" spans="3:9" s="98" customFormat="1" ht="31">
      <c r="C1" s="99" t="s">
        <v>165</v>
      </c>
      <c r="D1" s="99"/>
    </row>
    <row r="2" spans="3:9" ht="17" customHeight="1"/>
    <row r="3" spans="3:9" ht="44" customHeight="1">
      <c r="C3" s="926" t="s">
        <v>149</v>
      </c>
      <c r="D3" s="927"/>
      <c r="E3" s="927"/>
      <c r="F3" s="51"/>
      <c r="G3" s="51"/>
    </row>
    <row r="4" spans="3:9" ht="17" customHeight="1"/>
    <row r="5" spans="3:9" ht="20" customHeight="1">
      <c r="C5" s="259" t="s">
        <v>150</v>
      </c>
      <c r="D5" s="925" t="s">
        <v>151</v>
      </c>
      <c r="E5" s="925"/>
      <c r="F5"/>
    </row>
    <row r="6" spans="3:9" ht="17" customHeight="1">
      <c r="C6" s="270"/>
      <c r="D6" s="270"/>
      <c r="E6" s="13"/>
    </row>
    <row r="7" spans="3:9" s="2" customFormat="1" ht="41" customHeight="1">
      <c r="C7" s="275" t="s">
        <v>152</v>
      </c>
      <c r="D7" s="277" t="s">
        <v>153</v>
      </c>
      <c r="E7" s="278" t="s">
        <v>123</v>
      </c>
    </row>
    <row r="8" spans="3:9" s="16" customFormat="1" ht="20" customHeight="1">
      <c r="C8" s="365">
        <v>1</v>
      </c>
      <c r="D8" s="366" t="s">
        <v>154</v>
      </c>
      <c r="E8" s="530" t="s">
        <v>155</v>
      </c>
      <c r="I8" s="8"/>
    </row>
    <row r="9" spans="3:9" ht="20" customHeight="1">
      <c r="C9" s="365">
        <v>2</v>
      </c>
      <c r="D9" s="366" t="s">
        <v>156</v>
      </c>
      <c r="E9" s="530" t="s">
        <v>157</v>
      </c>
      <c r="I9" s="2"/>
    </row>
    <row r="10" spans="3:9" ht="20" customHeight="1">
      <c r="C10" s="365">
        <v>3</v>
      </c>
      <c r="D10" s="366" t="s">
        <v>158</v>
      </c>
      <c r="E10" s="530" t="s">
        <v>159</v>
      </c>
      <c r="I10" s="2"/>
    </row>
    <row r="11" spans="3:9" ht="20" customHeight="1">
      <c r="C11" s="365">
        <v>4</v>
      </c>
      <c r="D11" s="367" t="s">
        <v>160</v>
      </c>
      <c r="E11" s="530" t="s">
        <v>161</v>
      </c>
      <c r="I11" s="2"/>
    </row>
    <row r="12" spans="3:9" ht="20" customHeight="1">
      <c r="C12" s="365">
        <v>5</v>
      </c>
      <c r="D12" s="366" t="s">
        <v>162</v>
      </c>
      <c r="E12" s="530" t="s">
        <v>163</v>
      </c>
      <c r="I12" s="2"/>
    </row>
    <row r="13" spans="3:9" ht="20" customHeight="1">
      <c r="C13" s="365">
        <v>6</v>
      </c>
      <c r="D13" s="366" t="s">
        <v>164</v>
      </c>
      <c r="E13" s="530" t="s">
        <v>164</v>
      </c>
      <c r="I13" s="2"/>
    </row>
    <row r="14" spans="3:9" ht="20" customHeight="1">
      <c r="C14" s="365">
        <v>7</v>
      </c>
      <c r="D14" s="366" t="s">
        <v>164</v>
      </c>
      <c r="E14" s="530" t="s">
        <v>164</v>
      </c>
    </row>
    <row r="15" spans="3:9">
      <c r="C15"/>
      <c r="D15"/>
      <c r="E15"/>
    </row>
    <row r="16" spans="3:9">
      <c r="C16"/>
      <c r="D16"/>
      <c r="E16"/>
    </row>
    <row r="17" spans="3:5">
      <c r="C17"/>
      <c r="D17"/>
      <c r="E17"/>
    </row>
    <row r="18" spans="3:5">
      <c r="C18"/>
      <c r="D18"/>
      <c r="E18"/>
    </row>
    <row r="19" spans="3:5">
      <c r="C19"/>
      <c r="D19"/>
      <c r="E19" s="15"/>
    </row>
    <row r="20" spans="3:5">
      <c r="C20"/>
      <c r="D20"/>
      <c r="E20"/>
    </row>
    <row r="21" spans="3:5">
      <c r="C21"/>
      <c r="D21"/>
      <c r="E21"/>
    </row>
    <row r="22" spans="3:5">
      <c r="C22"/>
      <c r="D22"/>
      <c r="E22"/>
    </row>
    <row r="23" spans="3:5">
      <c r="C23"/>
      <c r="D23"/>
      <c r="E23"/>
    </row>
    <row r="24" spans="3:5">
      <c r="C24"/>
      <c r="D24"/>
      <c r="E24"/>
    </row>
    <row r="25" spans="3:5">
      <c r="C25"/>
      <c r="D25"/>
      <c r="E25"/>
    </row>
    <row r="26" spans="3:5">
      <c r="C26"/>
      <c r="D26"/>
      <c r="E26"/>
    </row>
    <row r="27" spans="3:5">
      <c r="C27"/>
      <c r="D27"/>
      <c r="E27"/>
    </row>
    <row r="28" spans="3:5">
      <c r="C28"/>
      <c r="D28"/>
      <c r="E28"/>
    </row>
    <row r="29" spans="3:5">
      <c r="C29"/>
      <c r="D29"/>
      <c r="E29"/>
    </row>
    <row r="30" spans="3:5">
      <c r="C30"/>
      <c r="D30"/>
      <c r="E30"/>
    </row>
    <row r="31" spans="3:5">
      <c r="C31"/>
      <c r="D31"/>
      <c r="E31"/>
    </row>
    <row r="32" spans="3:5">
      <c r="C32" s="9"/>
      <c r="D32" s="37"/>
    </row>
    <row r="33" spans="3:4">
      <c r="C33" s="9"/>
      <c r="D33" s="37"/>
    </row>
    <row r="34" spans="3:4">
      <c r="C34" s="9"/>
      <c r="D34" s="37"/>
    </row>
    <row r="35" spans="3:4">
      <c r="C35" s="9"/>
      <c r="D35" s="37"/>
    </row>
    <row r="36" spans="3:4">
      <c r="C36" s="9"/>
      <c r="D36" s="37"/>
    </row>
    <row r="37" spans="3:4" s="2" customFormat="1">
      <c r="C37" s="9"/>
      <c r="D37" s="37"/>
    </row>
    <row r="38" spans="3:4">
      <c r="D38" s="37"/>
    </row>
    <row r="39" spans="3:4">
      <c r="D39" s="37"/>
    </row>
    <row r="40" spans="3:4">
      <c r="D40" s="37"/>
    </row>
    <row r="41" spans="3:4">
      <c r="D41" s="37"/>
    </row>
    <row r="42" spans="3:4">
      <c r="D42" s="37"/>
    </row>
    <row r="43" spans="3:4">
      <c r="D43" s="37"/>
    </row>
    <row r="44" spans="3:4">
      <c r="D44" s="37"/>
    </row>
    <row r="45" spans="3:4">
      <c r="D45" s="37"/>
    </row>
    <row r="46" spans="3:4">
      <c r="D46" s="37"/>
    </row>
    <row r="47" spans="3:4">
      <c r="D47" s="37"/>
    </row>
    <row r="48" spans="3:4">
      <c r="D48" s="37"/>
    </row>
    <row r="49" spans="4:5">
      <c r="D49" s="37"/>
    </row>
    <row r="50" spans="4:5">
      <c r="D50" s="53"/>
      <c r="E50" s="13"/>
    </row>
    <row r="51" spans="4:5">
      <c r="D51" s="37"/>
    </row>
    <row r="52" spans="4:5">
      <c r="D52" s="37"/>
    </row>
    <row r="53" spans="4:5">
      <c r="D53" s="37"/>
    </row>
    <row r="54" spans="4:5">
      <c r="D54" s="37"/>
    </row>
    <row r="55" spans="4:5">
      <c r="D55" s="37"/>
    </row>
  </sheetData>
  <sheetProtection algorithmName="SHA-512" hashValue="ZnU5urnICkC67RvRIe2+eiJwC5QO0gwlyD1Hs0fB2fmoN+xEEL0uON9gTGrM7V5e48U6zw9ACmnGwnaWctZg3A==" saltValue="nTtpFZ1O/jxh+FpMNlMCOg==" spinCount="100000" sheet="1" objects="1" scenarios="1" autoFilter="0" pivotTables="0"/>
  <mergeCells count="2">
    <mergeCell ref="D5:E5"/>
    <mergeCell ref="C3:E3"/>
  </mergeCells>
  <conditionalFormatting sqref="A1:E2 A4:E14 A3:C3">
    <cfRule type="expression" dxfId="24" priority="1">
      <formula>CELL("protect", A1)=0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C4D4FF"/>
  </sheetPr>
  <dimension ref="B1:V58"/>
  <sheetViews>
    <sheetView showGridLines="0" showRowColHeaders="0" zoomScale="90" zoomScaleNormal="90" workbookViewId="0"/>
  </sheetViews>
  <sheetFormatPr baseColWidth="10" defaultColWidth="10.83203125" defaultRowHeight="16"/>
  <cols>
    <col min="1" max="1" width="2.33203125" style="15" customWidth="1"/>
    <col min="2" max="2" width="4.83203125" style="30" customWidth="1"/>
    <col min="3" max="3" width="69.6640625" style="15" customWidth="1"/>
    <col min="4" max="4" width="13.6640625" style="15" customWidth="1"/>
    <col min="5" max="5" width="15.83203125" style="29" customWidth="1"/>
    <col min="6" max="9" width="14.83203125" style="15" customWidth="1"/>
    <col min="10" max="10" width="25.5" style="15" customWidth="1"/>
    <col min="11" max="11" width="18.83203125" style="15" customWidth="1"/>
    <col min="12" max="12" width="17.5" style="15" customWidth="1"/>
    <col min="13" max="16" width="14.83203125" style="15" customWidth="1"/>
    <col min="17" max="16384" width="10.83203125" style="15"/>
  </cols>
  <sheetData>
    <row r="1" spans="2:22" s="98" customFormat="1" ht="31">
      <c r="B1" s="99" t="s">
        <v>110</v>
      </c>
      <c r="E1" s="100"/>
    </row>
    <row r="2" spans="2:22" ht="19" customHeight="1">
      <c r="B2" s="3"/>
    </row>
    <row r="3" spans="2:22" ht="60" customHeight="1">
      <c r="B3" s="930" t="s">
        <v>192</v>
      </c>
      <c r="C3" s="921"/>
      <c r="D3" s="921"/>
      <c r="E3" s="921"/>
      <c r="F3" s="921"/>
      <c r="G3" s="921"/>
      <c r="H3" s="439"/>
      <c r="I3" s="439"/>
      <c r="J3" s="439"/>
      <c r="K3" s="58"/>
      <c r="L3" s="58"/>
    </row>
    <row r="5" spans="2:22" ht="20" customHeight="1">
      <c r="B5" s="928" t="s">
        <v>150</v>
      </c>
      <c r="C5" s="929"/>
      <c r="D5" s="931" t="s">
        <v>90</v>
      </c>
      <c r="E5" s="932"/>
      <c r="F5" s="932"/>
      <c r="G5" s="933"/>
      <c r="I5" s="306"/>
      <c r="J5" s="307"/>
      <c r="K5" s="307"/>
      <c r="L5" s="307"/>
      <c r="M5" s="307"/>
      <c r="N5" s="307"/>
      <c r="O5" s="307"/>
    </row>
    <row r="6" spans="2:22">
      <c r="B6" s="305"/>
      <c r="C6" s="270"/>
      <c r="D6" s="270"/>
      <c r="E6" s="308"/>
      <c r="F6" s="270"/>
      <c r="G6" s="270"/>
      <c r="H6" s="270"/>
      <c r="I6" s="270"/>
      <c r="J6" s="270"/>
      <c r="K6" s="270"/>
      <c r="L6" s="270"/>
      <c r="M6" s="13"/>
      <c r="N6" s="13"/>
      <c r="O6" s="13"/>
    </row>
    <row r="7" spans="2:22">
      <c r="B7" s="305"/>
      <c r="C7" s="270"/>
      <c r="D7" s="270"/>
      <c r="E7" s="308"/>
      <c r="F7" s="270"/>
      <c r="G7" s="270"/>
      <c r="H7" s="270"/>
      <c r="I7" s="270"/>
      <c r="J7" s="270"/>
      <c r="K7" s="270"/>
      <c r="L7" s="270"/>
      <c r="M7" s="13"/>
      <c r="N7" s="13"/>
      <c r="O7" s="13"/>
    </row>
    <row r="8" spans="2:22" s="117" customFormat="1" ht="20" customHeight="1">
      <c r="B8" s="324"/>
      <c r="C8" s="318"/>
      <c r="D8" s="318"/>
      <c r="E8" s="350"/>
      <c r="F8" s="349" t="s">
        <v>193</v>
      </c>
      <c r="G8" s="348"/>
      <c r="H8" s="349"/>
      <c r="I8" s="348"/>
      <c r="J8" s="348"/>
      <c r="K8" s="348"/>
      <c r="L8" s="348"/>
      <c r="M8" s="325"/>
      <c r="N8" s="325"/>
      <c r="O8" s="325"/>
    </row>
    <row r="9" spans="2:22" s="329" customFormat="1" ht="20" customHeight="1">
      <c r="B9" s="326"/>
      <c r="C9" s="326"/>
      <c r="D9" s="326"/>
      <c r="E9" s="327"/>
      <c r="F9" s="328">
        <v>1</v>
      </c>
      <c r="G9" s="328">
        <v>2</v>
      </c>
      <c r="H9" s="328">
        <v>3</v>
      </c>
      <c r="I9" s="328">
        <v>4</v>
      </c>
      <c r="J9" s="328">
        <v>5</v>
      </c>
      <c r="K9" s="328">
        <v>6</v>
      </c>
      <c r="L9" s="328">
        <v>7</v>
      </c>
      <c r="M9" s="326"/>
      <c r="N9" s="326"/>
      <c r="O9" s="326"/>
    </row>
    <row r="10" spans="2:22" s="16" customFormat="1" ht="60" customHeight="1">
      <c r="B10" s="326"/>
      <c r="C10" s="276" t="s">
        <v>189</v>
      </c>
      <c r="D10" s="276" t="s">
        <v>190</v>
      </c>
      <c r="E10" s="276" t="s">
        <v>191</v>
      </c>
      <c r="F10" s="282" t="str">
        <f>VLOOKUP(F9,LU_Severity,2,FALSE)</f>
        <v>Легкая</v>
      </c>
      <c r="G10" s="282" t="str">
        <f t="shared" ref="G10:L10" si="0">VLOOKUP(G9,LU_Severity,2,FALSE)</f>
        <v>Умеренная</v>
      </c>
      <c r="H10" s="282" t="str">
        <f t="shared" si="0"/>
        <v>Тяжелая</v>
      </c>
      <c r="I10" s="282" t="str">
        <f t="shared" si="0"/>
        <v>Критическое состояние</v>
      </c>
      <c r="J10" s="282" t="str">
        <f t="shared" si="0"/>
        <v>Скрининг/Сортировка больных</v>
      </c>
      <c r="K10" s="282" t="str">
        <f t="shared" si="0"/>
        <v>НЕ ИСПОЛЬЗУЕТСЯ</v>
      </c>
      <c r="L10" s="282" t="str">
        <f t="shared" si="0"/>
        <v>НЕ ИСПОЛЬЗУЕТСЯ</v>
      </c>
      <c r="M10" s="276" t="s">
        <v>194</v>
      </c>
      <c r="N10" s="276" t="s">
        <v>195</v>
      </c>
      <c r="O10" s="283" t="s">
        <v>196</v>
      </c>
      <c r="P10" s="381" t="s">
        <v>78</v>
      </c>
      <c r="R10" s="329"/>
      <c r="S10" s="329"/>
      <c r="T10" s="329"/>
      <c r="U10" s="329"/>
      <c r="V10" s="329"/>
    </row>
    <row r="11" spans="2:22" s="117" customFormat="1" ht="20" customHeight="1">
      <c r="B11" s="489">
        <v>1</v>
      </c>
      <c r="C11" s="533" t="s">
        <v>6</v>
      </c>
      <c r="D11" s="534"/>
      <c r="E11" s="534"/>
      <c r="F11" s="368" t="str">
        <f>IF(ISERROR(MATCH(D11, 'Mild Patient Needs'!$B$13:$B$105,FALSE)),"",INDEX('Mild Patient Needs'!$F$13:$F$105,MATCH(D11, 'Mild Patient Needs'!$B$13:$B$105,FALSE)))</f>
        <v/>
      </c>
      <c r="G11" s="368" t="str">
        <f>IF(ISERROR(MATCH(D11, 'Moderate Patient Needs'!$B$13:$B$121,FALSE)),"",INDEX('Moderate Patient Needs'!$F$13:$F$121,MATCH(D11, 'Moderate Patient Needs'!$B$13:$B$121,FALSE)))</f>
        <v/>
      </c>
      <c r="H11" s="368" t="str">
        <f>IF(ISERROR(MATCH(D11, 'Severe Patient Needs'!$B$13:$B$121,FALSE)),"",INDEX('Severe Patient Needs'!$F$13:$F$121,MATCH(D11, 'Severe Patient Needs'!$B$13:$B$121,FALSE)))</f>
        <v/>
      </c>
      <c r="I11" s="368" t="str">
        <f>IF(ISERROR(MATCH(D11,'Critical Patient Needs'!$B$13:$B$121,FALSE)),"",INDEX('Critical Patient Needs'!$F$13:$F$121,MATCH(D11,'Critical Patient Needs'!$B$13:$B$121,FALSE)))</f>
        <v/>
      </c>
      <c r="J11" s="368" t="str">
        <f>IF(ISERROR(MATCH(D11, 'Screening and Triage'!$B$13:$B$112,FALSE)),"",INDEX('Screening and Triage'!$F$13:$F$112,MATCH(D11, 'Screening and Triage'!$B$13:$B$112,FALSE)))</f>
        <v/>
      </c>
      <c r="K11" s="369"/>
      <c r="L11" s="369"/>
      <c r="M11" s="546"/>
      <c r="N11" s="546"/>
      <c r="O11" s="380"/>
      <c r="P11" s="380">
        <f>SUM(F11:L11)</f>
        <v>0</v>
      </c>
      <c r="Q11" s="318"/>
      <c r="R11" s="325"/>
      <c r="S11" s="325"/>
      <c r="T11" s="325"/>
      <c r="U11" s="325"/>
      <c r="V11" s="325"/>
    </row>
    <row r="12" spans="2:22" s="117" customFormat="1" ht="20" customHeight="1">
      <c r="B12" s="489">
        <v>2</v>
      </c>
      <c r="C12" s="533" t="s">
        <v>166</v>
      </c>
      <c r="D12" s="535" t="s">
        <v>29</v>
      </c>
      <c r="E12" s="535">
        <v>2212</v>
      </c>
      <c r="F12" s="368" t="str">
        <f>IF(ISERROR(MATCH(D12, 'Mild Patient Needs'!$B$13:$B$105,FALSE)),"",INDEX('Mild Patient Needs'!$F$13:$F$105,MATCH(D12, 'Mild Patient Needs'!$B$13:$B$105,FALSE)))</f>
        <v/>
      </c>
      <c r="G12" s="368" t="str">
        <f>IF(ISERROR(MATCH(D12, 'Moderate Patient Needs'!$B$13:$B$121,FALSE)),"",INDEX('Moderate Patient Needs'!$F$13:$F$121,MATCH(D12, 'Moderate Patient Needs'!$B$13:$B$121,FALSE)))</f>
        <v/>
      </c>
      <c r="H12" s="368" t="str">
        <f>IF(ISERROR(MATCH(D12, 'Severe Patient Needs'!$B$13:$B$121,FALSE)),"",INDEX('Severe Patient Needs'!$F$13:$F$121,MATCH(D12, 'Severe Patient Needs'!$B$13:$B$121,FALSE)))</f>
        <v/>
      </c>
      <c r="I12" s="368">
        <f>IF(ISERROR(MATCH(D12,'Critical Patient Needs'!$B$13:$B$121,FALSE)),"",INDEX('Critical Patient Needs'!$F$13:$F$121,MATCH(D12,'Critical Patient Needs'!$B$13:$B$121,FALSE)))</f>
        <v>3.0625</v>
      </c>
      <c r="J12" s="368" t="str">
        <f>IF(ISERROR(MATCH(D12, 'Screening and Triage'!$B$13:$B$112,FALSE)),"",INDEX('Screening and Triage'!$F$13:$F$112,MATCH(D12, 'Screening and Triage'!$B$13:$B$112,FALSE)))</f>
        <v/>
      </c>
      <c r="K12" s="369"/>
      <c r="L12" s="369"/>
      <c r="M12" s="546">
        <v>10</v>
      </c>
      <c r="N12" s="546">
        <v>5</v>
      </c>
      <c r="O12" s="379">
        <f t="shared" ref="O12:O35" si="1">IF(N12*M12/7 &lt;&gt;0, N12*M12/7, "")</f>
        <v>7.1428571428571432</v>
      </c>
      <c r="P12" s="380">
        <f t="shared" ref="P12:P35" si="2">SUM(F12:L12)</f>
        <v>3.0625</v>
      </c>
      <c r="R12" s="329"/>
      <c r="S12" s="329"/>
      <c r="T12" s="329"/>
      <c r="U12" s="329"/>
      <c r="V12" s="329"/>
    </row>
    <row r="13" spans="2:22" s="117" customFormat="1" ht="20" customHeight="1">
      <c r="B13" s="489">
        <v>3</v>
      </c>
      <c r="C13" s="533" t="s">
        <v>167</v>
      </c>
      <c r="D13" s="535" t="s">
        <v>30</v>
      </c>
      <c r="E13" s="535">
        <v>2212</v>
      </c>
      <c r="F13" s="368" t="str">
        <f>IF(ISERROR(MATCH(D13, 'Mild Patient Needs'!$B$13:$B$105,FALSE)),"",INDEX('Mild Patient Needs'!$F$13:$F$105,MATCH(D13, 'Mild Patient Needs'!$B$13:$B$105,FALSE)))</f>
        <v/>
      </c>
      <c r="G13" s="368" t="str">
        <f>IF(ISERROR(MATCH(D13, 'Moderate Patient Needs'!$B$13:$B$121,FALSE)),"",INDEX('Moderate Patient Needs'!$F$13:$F$121,MATCH(D13, 'Moderate Patient Needs'!$B$13:$B$121,FALSE)))</f>
        <v/>
      </c>
      <c r="H13" s="368" t="str">
        <f>IF(ISERROR(MATCH(D13, 'Severe Patient Needs'!$B$13:$B$121,FALSE)),"",INDEX('Severe Patient Needs'!$F$13:$F$121,MATCH(D13, 'Severe Patient Needs'!$B$13:$B$121,FALSE)))</f>
        <v/>
      </c>
      <c r="I13" s="368">
        <f>IF(ISERROR(MATCH(D13,'Critical Patient Needs'!$B$13:$B$121,FALSE)),"",INDEX('Critical Patient Needs'!$F$13:$F$121,MATCH(D13,'Critical Patient Needs'!$B$13:$B$121,FALSE)))</f>
        <v>0.18</v>
      </c>
      <c r="J13" s="368" t="str">
        <f>IF(ISERROR(MATCH(D13, 'Screening and Triage'!$B$13:$B$112,FALSE)),"",INDEX('Screening and Triage'!$F$13:$F$112,MATCH(D13, 'Screening and Triage'!$B$13:$B$112,FALSE)))</f>
        <v/>
      </c>
      <c r="K13" s="369"/>
      <c r="L13" s="369"/>
      <c r="M13" s="546">
        <v>8</v>
      </c>
      <c r="N13" s="546">
        <v>7</v>
      </c>
      <c r="O13" s="370">
        <f t="shared" si="1"/>
        <v>8</v>
      </c>
      <c r="P13" s="380">
        <f t="shared" si="2"/>
        <v>0.18</v>
      </c>
      <c r="R13" s="329"/>
      <c r="S13" s="329"/>
      <c r="T13" s="329"/>
      <c r="U13" s="329"/>
      <c r="V13" s="329"/>
    </row>
    <row r="14" spans="2:22" s="117" customFormat="1" ht="20" customHeight="1">
      <c r="B14" s="489">
        <v>4</v>
      </c>
      <c r="C14" s="533" t="s">
        <v>168</v>
      </c>
      <c r="D14" s="535" t="s">
        <v>31</v>
      </c>
      <c r="E14" s="535">
        <v>2212</v>
      </c>
      <c r="F14" s="368" t="str">
        <f>IF(ISERROR(MATCH(D14, 'Mild Patient Needs'!$B$13:$B$105,FALSE)),"",INDEX('Mild Patient Needs'!$F$13:$F$105,MATCH(D14, 'Mild Patient Needs'!$B$13:$B$105,FALSE)))</f>
        <v/>
      </c>
      <c r="G14" s="368" t="str">
        <f>IF(ISERROR(MATCH(D14, 'Moderate Patient Needs'!$B$13:$B$121,FALSE)),"",INDEX('Moderate Patient Needs'!$F$13:$F$121,MATCH(D14, 'Moderate Patient Needs'!$B$13:$B$121,FALSE)))</f>
        <v/>
      </c>
      <c r="H14" s="368" t="str">
        <f>IF(ISERROR(MATCH(D14, 'Severe Patient Needs'!$B$13:$B$121,FALSE)),"",INDEX('Severe Patient Needs'!$F$13:$F$121,MATCH(D14, 'Severe Patient Needs'!$B$13:$B$121,FALSE)))</f>
        <v/>
      </c>
      <c r="I14" s="368">
        <f>IF(ISERROR(MATCH(D14,'Critical Patient Needs'!$B$13:$B$121,FALSE)),"",INDEX('Critical Patient Needs'!$F$13:$F$121,MATCH(D14,'Critical Patient Needs'!$B$13:$B$121,FALSE)))</f>
        <v>0.15</v>
      </c>
      <c r="J14" s="368" t="str">
        <f>IF(ISERROR(MATCH(D14, 'Screening and Triage'!$B$13:$B$112,FALSE)),"",INDEX('Screening and Triage'!$F$13:$F$112,MATCH(D14, 'Screening and Triage'!$B$13:$B$112,FALSE)))</f>
        <v/>
      </c>
      <c r="K14" s="369"/>
      <c r="L14" s="369"/>
      <c r="M14" s="546">
        <v>8</v>
      </c>
      <c r="N14" s="546">
        <v>7</v>
      </c>
      <c r="O14" s="370">
        <f t="shared" si="1"/>
        <v>8</v>
      </c>
      <c r="P14" s="380">
        <f t="shared" si="2"/>
        <v>0.15</v>
      </c>
      <c r="R14" s="329"/>
      <c r="S14" s="329"/>
      <c r="T14" s="329"/>
      <c r="U14" s="329"/>
      <c r="V14" s="329"/>
    </row>
    <row r="15" spans="2:22" s="117" customFormat="1" ht="20" customHeight="1">
      <c r="B15" s="489">
        <v>5</v>
      </c>
      <c r="C15" s="533" t="s">
        <v>169</v>
      </c>
      <c r="D15" s="535" t="s">
        <v>32</v>
      </c>
      <c r="E15" s="534">
        <v>2212</v>
      </c>
      <c r="F15" s="368" t="str">
        <f>IF(ISERROR(MATCH(D15, 'Mild Patient Needs'!$B$13:$B$105,FALSE)),"",INDEX('Mild Patient Needs'!$F$13:$F$105,MATCH(D15, 'Mild Patient Needs'!$B$13:$B$105,FALSE)))</f>
        <v/>
      </c>
      <c r="G15" s="368" t="str">
        <f>IF(ISERROR(MATCH(D15, 'Moderate Patient Needs'!$B$13:$B$121,FALSE)),"",INDEX('Moderate Patient Needs'!$F$13:$F$121,MATCH(D15, 'Moderate Patient Needs'!$B$13:$B$121,FALSE)))</f>
        <v/>
      </c>
      <c r="H15" s="368" t="str">
        <f>IF(ISERROR(MATCH(D15, 'Severe Patient Needs'!$B$13:$B$121,FALSE)),"",INDEX('Severe Patient Needs'!$F$13:$F$121,MATCH(D15, 'Severe Patient Needs'!$B$13:$B$121,FALSE)))</f>
        <v/>
      </c>
      <c r="I15" s="368">
        <f>IF(ISERROR(MATCH(D15,'Critical Patient Needs'!$B$13:$B$121,FALSE)),"",INDEX('Critical Patient Needs'!$F$13:$F$121,MATCH(D15,'Critical Patient Needs'!$B$13:$B$121,FALSE)))</f>
        <v>0.12125</v>
      </c>
      <c r="J15" s="368" t="str">
        <f>IF(ISERROR(MATCH(D15, 'Screening and Triage'!$B$13:$B$112,FALSE)),"",INDEX('Screening and Triage'!$F$13:$F$112,MATCH(D15, 'Screening and Triage'!$B$13:$B$112,FALSE)))</f>
        <v/>
      </c>
      <c r="K15" s="369"/>
      <c r="L15" s="369"/>
      <c r="M15" s="546">
        <v>8</v>
      </c>
      <c r="N15" s="546">
        <v>7</v>
      </c>
      <c r="O15" s="370">
        <f t="shared" si="1"/>
        <v>8</v>
      </c>
      <c r="P15" s="380">
        <f t="shared" si="2"/>
        <v>0.12125</v>
      </c>
      <c r="R15" s="329"/>
      <c r="S15" s="329"/>
      <c r="T15" s="329"/>
      <c r="U15" s="329"/>
      <c r="V15" s="329"/>
    </row>
    <row r="16" spans="2:22" s="117" customFormat="1" ht="20" customHeight="1">
      <c r="B16" s="489">
        <v>6</v>
      </c>
      <c r="C16" s="533" t="s">
        <v>170</v>
      </c>
      <c r="D16" s="535" t="s">
        <v>33</v>
      </c>
      <c r="E16" s="534">
        <v>2212</v>
      </c>
      <c r="F16" s="368" t="str">
        <f>IF(ISERROR(MATCH(D16, 'Mild Patient Needs'!$B$13:$B$105,FALSE)),"",INDEX('Mild Patient Needs'!$F$13:$F$105,MATCH(D16, 'Mild Patient Needs'!$B$13:$B$105,FALSE)))</f>
        <v/>
      </c>
      <c r="G16" s="368">
        <f>IF(ISERROR(MATCH(D16, 'Moderate Patient Needs'!$B$13:$B$121,FALSE)),"",INDEX('Moderate Patient Needs'!$F$13:$F$121,MATCH(D16, 'Moderate Patient Needs'!$B$13:$B$121,FALSE)))</f>
        <v>0.5</v>
      </c>
      <c r="H16" s="368">
        <f>IF(ISERROR(MATCH(D16, 'Severe Patient Needs'!$B$13:$B$121,FALSE)),"",INDEX('Severe Patient Needs'!$F$13:$F$121,MATCH(D16, 'Severe Patient Needs'!$B$13:$B$121,FALSE)))</f>
        <v>0.78300000000000003</v>
      </c>
      <c r="I16" s="368" t="str">
        <f>IF(ISERROR(MATCH(D16,'Critical Patient Needs'!$B$13:$B$121,FALSE)),"",INDEX('Critical Patient Needs'!$F$13:$F$121,MATCH(D16,'Critical Patient Needs'!$B$13:$B$121,FALSE)))</f>
        <v/>
      </c>
      <c r="J16" s="368" t="str">
        <f>IF(ISERROR(MATCH(D16, 'Screening and Triage'!$B$13:$B$112,FALSE)),"",INDEX('Screening and Triage'!$F$13:$F$112,MATCH(D16, 'Screening and Triage'!$B$13:$B$112,FALSE)))</f>
        <v/>
      </c>
      <c r="K16" s="369"/>
      <c r="L16" s="369"/>
      <c r="M16" s="546">
        <v>8</v>
      </c>
      <c r="N16" s="546">
        <v>7</v>
      </c>
      <c r="O16" s="370">
        <f t="shared" si="1"/>
        <v>8</v>
      </c>
      <c r="P16" s="380">
        <f t="shared" si="2"/>
        <v>1.2829999999999999</v>
      </c>
      <c r="R16" s="329"/>
      <c r="S16" s="329"/>
      <c r="T16" s="329"/>
      <c r="U16" s="329"/>
      <c r="V16" s="329"/>
    </row>
    <row r="17" spans="2:22" s="117" customFormat="1" ht="20" customHeight="1">
      <c r="B17" s="489">
        <v>7</v>
      </c>
      <c r="C17" s="533" t="s">
        <v>171</v>
      </c>
      <c r="D17" s="535" t="s">
        <v>14</v>
      </c>
      <c r="E17" s="534" t="s">
        <v>34</v>
      </c>
      <c r="F17" s="368">
        <f>IF(ISERROR(MATCH(D17, 'Mild Patient Needs'!$B$13:$B$105,FALSE)),"",INDEX('Mild Patient Needs'!$F$13:$F$105,MATCH(D17, 'Mild Patient Needs'!$B$13:$B$105,FALSE)))</f>
        <v>0.16</v>
      </c>
      <c r="G17" s="368" t="str">
        <f>IF(ISERROR(MATCH(D17, 'Moderate Patient Needs'!$B$13:$B$121,FALSE)),"",INDEX('Moderate Patient Needs'!$F$13:$F$121,MATCH(D17, 'Moderate Patient Needs'!$B$13:$B$121,FALSE)))</f>
        <v/>
      </c>
      <c r="H17" s="368" t="str">
        <f>IF(ISERROR(MATCH(D17, 'Severe Patient Needs'!$B$13:$B$121,FALSE)),"",INDEX('Severe Patient Needs'!$F$13:$F$121,MATCH(D17, 'Severe Patient Needs'!$B$13:$B$121,FALSE)))</f>
        <v/>
      </c>
      <c r="I17" s="368" t="str">
        <f>IF(ISERROR(MATCH(D17,'Critical Patient Needs'!$B$13:$B$121,FALSE)),"",INDEX('Critical Patient Needs'!$F$13:$F$121,MATCH(D17,'Critical Patient Needs'!$B$13:$B$121,FALSE)))</f>
        <v/>
      </c>
      <c r="J17" s="368">
        <f>IF(ISERROR(MATCH(D17, 'Screening and Triage'!$B$13:$B$112,FALSE)),"",INDEX('Screening and Triage'!$F$13:$F$112,MATCH(D17, 'Screening and Triage'!$B$13:$B$112,FALSE)))</f>
        <v>0.16</v>
      </c>
      <c r="K17" s="369"/>
      <c r="L17" s="369"/>
      <c r="M17" s="546">
        <v>8</v>
      </c>
      <c r="N17" s="546">
        <v>7</v>
      </c>
      <c r="O17" s="370">
        <f t="shared" si="1"/>
        <v>8</v>
      </c>
      <c r="P17" s="380">
        <f t="shared" si="2"/>
        <v>0.32</v>
      </c>
      <c r="R17" s="329"/>
      <c r="S17" s="329"/>
      <c r="T17" s="329"/>
      <c r="U17" s="329"/>
      <c r="V17" s="329"/>
    </row>
    <row r="18" spans="2:22" s="117" customFormat="1" ht="20" customHeight="1">
      <c r="B18" s="489">
        <v>8</v>
      </c>
      <c r="C18" s="533" t="s">
        <v>172</v>
      </c>
      <c r="D18" s="535" t="s">
        <v>15</v>
      </c>
      <c r="E18" s="535" t="s">
        <v>34</v>
      </c>
      <c r="F18" s="368" t="str">
        <f>IF(ISERROR(MATCH(D18, 'Mild Patient Needs'!$B$13:$B$105,FALSE)),"",INDEX('Mild Patient Needs'!$F$13:$F$105,MATCH(D18, 'Mild Patient Needs'!$B$13:$B$105,FALSE)))</f>
        <v/>
      </c>
      <c r="G18" s="368">
        <f>IF(ISERROR(MATCH(D18, 'Moderate Patient Needs'!$B$13:$B$121,FALSE)),"",INDEX('Moderate Patient Needs'!$F$13:$F$121,MATCH(D18, 'Moderate Patient Needs'!$B$13:$B$121,FALSE)))</f>
        <v>3.66</v>
      </c>
      <c r="H18" s="368">
        <f>IF(ISERROR(MATCH(D18, 'Severe Patient Needs'!$B$13:$B$121,FALSE)),"",INDEX('Severe Patient Needs'!$F$13:$F$121,MATCH(D18, 'Severe Patient Needs'!$B$13:$B$121,FALSE)))</f>
        <v>4.66</v>
      </c>
      <c r="I18" s="368" t="str">
        <f>IF(ISERROR(MATCH(D18,'Critical Patient Needs'!$B$13:$B$121,FALSE)),"",INDEX('Critical Patient Needs'!$F$13:$F$121,MATCH(D18,'Critical Patient Needs'!$B$13:$B$121,FALSE)))</f>
        <v/>
      </c>
      <c r="J18" s="368" t="str">
        <f>IF(ISERROR(MATCH(D18, 'Screening and Triage'!$B$13:$B$112,FALSE)),"",INDEX('Screening and Triage'!$F$13:$F$112,MATCH(D18, 'Screening and Triage'!$B$13:$B$112,FALSE)))</f>
        <v/>
      </c>
      <c r="K18" s="369"/>
      <c r="L18" s="369"/>
      <c r="M18" s="546">
        <v>8</v>
      </c>
      <c r="N18" s="546">
        <v>7</v>
      </c>
      <c r="O18" s="370">
        <f t="shared" si="1"/>
        <v>8</v>
      </c>
      <c r="P18" s="380">
        <f t="shared" si="2"/>
        <v>8.32</v>
      </c>
      <c r="R18" s="329"/>
      <c r="S18" s="329"/>
      <c r="T18" s="329"/>
      <c r="U18" s="329"/>
      <c r="V18" s="329"/>
    </row>
    <row r="19" spans="2:22" s="329" customFormat="1" ht="20" customHeight="1">
      <c r="B19" s="489">
        <v>9</v>
      </c>
      <c r="C19" s="533" t="s">
        <v>173</v>
      </c>
      <c r="D19" s="535" t="s">
        <v>16</v>
      </c>
      <c r="E19" s="535">
        <v>2221</v>
      </c>
      <c r="F19" s="368" t="str">
        <f>IF(ISERROR(MATCH(D19, 'Mild Patient Needs'!$B$13:$B$105,FALSE)),"",INDEX('Mild Patient Needs'!$F$13:$F$105,MATCH(D19, 'Mild Patient Needs'!$B$13:$B$105,FALSE)))</f>
        <v/>
      </c>
      <c r="G19" s="368" t="str">
        <f>IF(ISERROR(MATCH(D19, 'Moderate Patient Needs'!$B$13:$B$121,FALSE)),"",INDEX('Moderate Patient Needs'!$F$13:$F$121,MATCH(D19, 'Moderate Patient Needs'!$B$13:$B$121,FALSE)))</f>
        <v/>
      </c>
      <c r="H19" s="368" t="str">
        <f>IF(ISERROR(MATCH(D19, 'Severe Patient Needs'!$B$13:$B$121,FALSE)),"",INDEX('Severe Patient Needs'!$F$13:$F$121,MATCH(D19, 'Severe Patient Needs'!$B$13:$B$121,FALSE)))</f>
        <v/>
      </c>
      <c r="I19" s="368">
        <f>IF(ISERROR(MATCH(D19,'Critical Patient Needs'!$B$13:$B$121,FALSE)),"",INDEX('Critical Patient Needs'!$F$13:$F$121,MATCH(D19,'Critical Patient Needs'!$B$13:$B$121,FALSE)))</f>
        <v>14.80625</v>
      </c>
      <c r="J19" s="368" t="str">
        <f>IF(ISERROR(MATCH(D19, 'Screening and Triage'!$B$13:$B$112,FALSE)),"",INDEX('Screening and Triage'!$F$13:$F$112,MATCH(D19, 'Screening and Triage'!$B$13:$B$112,FALSE)))</f>
        <v/>
      </c>
      <c r="K19" s="369"/>
      <c r="L19" s="369"/>
      <c r="M19" s="546">
        <v>8</v>
      </c>
      <c r="N19" s="546">
        <v>7</v>
      </c>
      <c r="O19" s="370">
        <f t="shared" si="1"/>
        <v>8</v>
      </c>
      <c r="P19" s="380">
        <f t="shared" si="2"/>
        <v>14.80625</v>
      </c>
    </row>
    <row r="20" spans="2:22" s="117" customFormat="1" ht="20" customHeight="1">
      <c r="B20" s="489">
        <v>10</v>
      </c>
      <c r="C20" s="533" t="s">
        <v>174</v>
      </c>
      <c r="D20" s="535" t="s">
        <v>25</v>
      </c>
      <c r="E20" s="534">
        <v>2221</v>
      </c>
      <c r="F20" s="368" t="str">
        <f>IF(ISERROR(MATCH(D20, 'Mild Patient Needs'!$B$13:$B$105,FALSE)),"",INDEX('Mild Patient Needs'!$F$13:$F$105,MATCH(D20, 'Mild Patient Needs'!$B$13:$B$105,FALSE)))</f>
        <v/>
      </c>
      <c r="G20" s="368" t="str">
        <f>IF(ISERROR(MATCH(D20, 'Moderate Patient Needs'!$B$13:$B$121,FALSE)),"",INDEX('Moderate Patient Needs'!$F$13:$F$121,MATCH(D20, 'Moderate Patient Needs'!$B$13:$B$121,FALSE)))</f>
        <v/>
      </c>
      <c r="H20" s="368" t="str">
        <f>IF(ISERROR(MATCH(D20, 'Severe Patient Needs'!$B$13:$B$121,FALSE)),"",INDEX('Severe Patient Needs'!$F$13:$F$121,MATCH(D20, 'Severe Patient Needs'!$B$13:$B$121,FALSE)))</f>
        <v/>
      </c>
      <c r="I20" s="368">
        <f>IF(ISERROR(MATCH(D20,'Critical Patient Needs'!$B$13:$B$121,FALSE)),"",INDEX('Critical Patient Needs'!$F$13:$F$121,MATCH(D20,'Critical Patient Needs'!$B$13:$B$121,FALSE)))</f>
        <v>1.7999999999999998</v>
      </c>
      <c r="J20" s="368" t="str">
        <f>IF(ISERROR(MATCH(D20, 'Screening and Triage'!$B$13:$B$112,FALSE)),"",INDEX('Screening and Triage'!$F$13:$F$112,MATCH(D20, 'Screening and Triage'!$B$13:$B$112,FALSE)))</f>
        <v/>
      </c>
      <c r="K20" s="369"/>
      <c r="L20" s="369"/>
      <c r="M20" s="546">
        <v>8</v>
      </c>
      <c r="N20" s="546">
        <v>7</v>
      </c>
      <c r="O20" s="370">
        <f t="shared" si="1"/>
        <v>8</v>
      </c>
      <c r="P20" s="380">
        <f t="shared" si="2"/>
        <v>1.7999999999999998</v>
      </c>
      <c r="R20" s="329"/>
      <c r="S20" s="329"/>
      <c r="T20" s="329"/>
      <c r="U20" s="329"/>
      <c r="V20" s="329"/>
    </row>
    <row r="21" spans="2:22" s="117" customFormat="1" ht="20" customHeight="1">
      <c r="B21" s="489">
        <v>11</v>
      </c>
      <c r="C21" s="533" t="s">
        <v>175</v>
      </c>
      <c r="D21" s="535" t="s">
        <v>26</v>
      </c>
      <c r="E21" s="535">
        <v>2221</v>
      </c>
      <c r="F21" s="368" t="str">
        <f>IF(ISERROR(MATCH(D21, 'Mild Patient Needs'!$B$13:$B$105,FALSE)),"",INDEX('Mild Patient Needs'!$F$13:$F$105,MATCH(D21, 'Mild Patient Needs'!$B$13:$B$105,FALSE)))</f>
        <v/>
      </c>
      <c r="G21" s="368" t="str">
        <f>IF(ISERROR(MATCH(D21, 'Moderate Patient Needs'!$B$13:$B$121,FALSE)),"",INDEX('Moderate Patient Needs'!$F$13:$F$121,MATCH(D21, 'Moderate Patient Needs'!$B$13:$B$121,FALSE)))</f>
        <v/>
      </c>
      <c r="H21" s="368" t="str">
        <f>IF(ISERROR(MATCH(D21, 'Severe Patient Needs'!$B$13:$B$121,FALSE)),"",INDEX('Severe Patient Needs'!$F$13:$F$121,MATCH(D21, 'Severe Patient Needs'!$B$13:$B$121,FALSE)))</f>
        <v/>
      </c>
      <c r="I21" s="368">
        <f>IF(ISERROR(MATCH(D21,'Critical Patient Needs'!$B$13:$B$121,FALSE)),"",INDEX('Critical Patient Needs'!$F$13:$F$121,MATCH(D21,'Critical Patient Needs'!$B$13:$B$121,FALSE)))</f>
        <v>4.32</v>
      </c>
      <c r="J21" s="368" t="str">
        <f>IF(ISERROR(MATCH(D21, 'Screening and Triage'!$B$13:$B$112,FALSE)),"",INDEX('Screening and Triage'!$F$13:$F$112,MATCH(D21, 'Screening and Triage'!$B$13:$B$112,FALSE)))</f>
        <v/>
      </c>
      <c r="K21" s="369"/>
      <c r="L21" s="369"/>
      <c r="M21" s="546">
        <v>8</v>
      </c>
      <c r="N21" s="546">
        <v>7</v>
      </c>
      <c r="O21" s="370">
        <f t="shared" si="1"/>
        <v>8</v>
      </c>
      <c r="P21" s="380">
        <f t="shared" si="2"/>
        <v>4.32</v>
      </c>
      <c r="R21" s="329"/>
      <c r="S21" s="329"/>
      <c r="T21" s="329"/>
      <c r="U21" s="329"/>
      <c r="V21" s="329"/>
    </row>
    <row r="22" spans="2:22" s="117" customFormat="1" ht="20" customHeight="1">
      <c r="B22" s="489">
        <v>12</v>
      </c>
      <c r="C22" s="533" t="s">
        <v>176</v>
      </c>
      <c r="D22" s="535">
        <v>3</v>
      </c>
      <c r="E22" s="534">
        <v>3259</v>
      </c>
      <c r="F22" s="368" t="str">
        <f>IF(ISERROR(MATCH(D22, 'Mild Patient Needs'!$B$13:$B$105,FALSE)),"",INDEX('Mild Patient Needs'!$F$13:$F$105,MATCH(D22, 'Mild Patient Needs'!$B$13:$B$105,FALSE)))</f>
        <v/>
      </c>
      <c r="G22" s="368" t="str">
        <f>IF(ISERROR(MATCH(D22, 'Moderate Patient Needs'!$B$13:$B$121,FALSE)),"",INDEX('Moderate Patient Needs'!$F$13:$F$121,MATCH(D22, 'Moderate Patient Needs'!$B$13:$B$121,FALSE)))</f>
        <v/>
      </c>
      <c r="H22" s="368">
        <f>IF(ISERROR(MATCH(D22, 'Severe Patient Needs'!$B$13:$B$121,FALSE)),"",INDEX('Severe Patient Needs'!$F$13:$F$121,MATCH(D22, 'Severe Patient Needs'!$B$13:$B$121,FALSE)))</f>
        <v>3.0819090909090909</v>
      </c>
      <c r="I22" s="368">
        <f>IF(ISERROR(MATCH(D22,'Critical Patient Needs'!$B$13:$B$121,FALSE)),"",INDEX('Critical Patient Needs'!$F$13:$F$121,MATCH(D22,'Critical Patient Needs'!$B$13:$B$121,FALSE)))</f>
        <v>7.6</v>
      </c>
      <c r="J22" s="368" t="str">
        <f>IF(ISERROR(MATCH(D22, 'Screening and Triage'!$B$13:$B$112,FALSE)),"",INDEX('Screening and Triage'!$F$13:$F$112,MATCH(D22, 'Screening and Triage'!$B$13:$B$112,FALSE)))</f>
        <v/>
      </c>
      <c r="K22" s="369"/>
      <c r="L22" s="369"/>
      <c r="M22" s="546">
        <v>8</v>
      </c>
      <c r="N22" s="546">
        <v>7</v>
      </c>
      <c r="O22" s="370">
        <f t="shared" si="1"/>
        <v>8</v>
      </c>
      <c r="P22" s="380">
        <f t="shared" si="2"/>
        <v>10.681909090909091</v>
      </c>
      <c r="R22" s="329"/>
      <c r="S22" s="329"/>
      <c r="T22" s="329"/>
      <c r="U22" s="329"/>
      <c r="V22" s="329"/>
    </row>
    <row r="23" spans="2:22" s="117" customFormat="1" ht="20" customHeight="1">
      <c r="B23" s="489">
        <v>13</v>
      </c>
      <c r="C23" s="533" t="s">
        <v>177</v>
      </c>
      <c r="D23" s="535" t="s">
        <v>17</v>
      </c>
      <c r="E23" s="534">
        <v>3211</v>
      </c>
      <c r="F23" s="368" t="str">
        <f>IF(ISERROR(MATCH(D23, 'Mild Patient Needs'!$B$13:$B$105,FALSE)),"",INDEX('Mild Patient Needs'!$F$13:$F$105,MATCH(D23, 'Mild Patient Needs'!$B$13:$B$105,FALSE)))</f>
        <v/>
      </c>
      <c r="G23" s="368" t="str">
        <f>IF(ISERROR(MATCH(D23, 'Moderate Patient Needs'!$B$13:$B$121,FALSE)),"",INDEX('Moderate Patient Needs'!$F$13:$F$121,MATCH(D23, 'Moderate Patient Needs'!$B$13:$B$121,FALSE)))</f>
        <v/>
      </c>
      <c r="H23" s="368" t="str">
        <f>IF(ISERROR(MATCH(D23, 'Severe Patient Needs'!$B$13:$B$121,FALSE)),"",INDEX('Severe Patient Needs'!$F$13:$F$121,MATCH(D23, 'Severe Patient Needs'!$B$13:$B$121,FALSE)))</f>
        <v/>
      </c>
      <c r="I23" s="368">
        <f>IF(ISERROR(MATCH(D23,'Critical Patient Needs'!$B$13:$B$121,FALSE)),"",INDEX('Critical Patient Needs'!$F$13:$F$121,MATCH(D23,'Critical Patient Needs'!$B$13:$B$121,FALSE)))</f>
        <v>0.29125000000000001</v>
      </c>
      <c r="J23" s="368" t="str">
        <f>IF(ISERROR(MATCH(D23, 'Screening and Triage'!$B$13:$B$112,FALSE)),"",INDEX('Screening and Triage'!$F$13:$F$112,MATCH(D23, 'Screening and Triage'!$B$13:$B$112,FALSE)))</f>
        <v/>
      </c>
      <c r="K23" s="369"/>
      <c r="L23" s="369"/>
      <c r="M23" s="546">
        <v>8</v>
      </c>
      <c r="N23" s="546">
        <v>7</v>
      </c>
      <c r="O23" s="370">
        <f t="shared" si="1"/>
        <v>8</v>
      </c>
      <c r="P23" s="380">
        <f t="shared" si="2"/>
        <v>0.29125000000000001</v>
      </c>
      <c r="R23" s="329"/>
      <c r="S23" s="329"/>
      <c r="T23" s="329"/>
      <c r="U23" s="329"/>
      <c r="V23" s="329"/>
    </row>
    <row r="24" spans="2:22" s="117" customFormat="1" ht="20" customHeight="1">
      <c r="B24" s="489">
        <v>14</v>
      </c>
      <c r="C24" s="533" t="s">
        <v>178</v>
      </c>
      <c r="D24" s="535" t="s">
        <v>18</v>
      </c>
      <c r="E24" s="534">
        <v>3213</v>
      </c>
      <c r="F24" s="368" t="str">
        <f>IF(ISERROR(MATCH(D24, 'Mild Patient Needs'!$B$13:$B$105,FALSE)),"",INDEX('Mild Patient Needs'!$F$13:$F$105,MATCH(D24, 'Mild Patient Needs'!$B$13:$B$105,FALSE)))</f>
        <v/>
      </c>
      <c r="G24" s="368">
        <f>IF(ISERROR(MATCH(D24, 'Moderate Patient Needs'!$B$13:$B$121,FALSE)),"",INDEX('Moderate Patient Needs'!$F$13:$F$121,MATCH(D24, 'Moderate Patient Needs'!$B$13:$B$121,FALSE)))</f>
        <v>0.25</v>
      </c>
      <c r="H24" s="368">
        <f>IF(ISERROR(MATCH(D24, 'Severe Patient Needs'!$B$13:$B$121,FALSE)),"",INDEX('Severe Patient Needs'!$F$13:$F$121,MATCH(D24, 'Severe Patient Needs'!$B$13:$B$121,FALSE)))</f>
        <v>0.25</v>
      </c>
      <c r="I24" s="368">
        <f>IF(ISERROR(MATCH(D24,'Critical Patient Needs'!$B$13:$B$121,FALSE)),"",INDEX('Critical Patient Needs'!$F$13:$F$121,MATCH(D24,'Critical Patient Needs'!$B$13:$B$121,FALSE)))</f>
        <v>0.25</v>
      </c>
      <c r="J24" s="368" t="str">
        <f>IF(ISERROR(MATCH(D24, 'Screening and Triage'!$B$13:$B$112,FALSE)),"",INDEX('Screening and Triage'!$F$13:$F$112,MATCH(D24, 'Screening and Triage'!$B$13:$B$112,FALSE)))</f>
        <v/>
      </c>
      <c r="K24" s="369"/>
      <c r="L24" s="369"/>
      <c r="M24" s="546">
        <v>8</v>
      </c>
      <c r="N24" s="546">
        <v>7</v>
      </c>
      <c r="O24" s="370">
        <f t="shared" si="1"/>
        <v>8</v>
      </c>
      <c r="P24" s="380">
        <f t="shared" si="2"/>
        <v>0.75</v>
      </c>
      <c r="R24" s="329"/>
      <c r="S24" s="329"/>
      <c r="T24" s="329"/>
      <c r="U24" s="329"/>
      <c r="V24" s="329"/>
    </row>
    <row r="25" spans="2:22" s="117" customFormat="1" ht="20" customHeight="1">
      <c r="B25" s="489">
        <v>15</v>
      </c>
      <c r="C25" s="533" t="s">
        <v>179</v>
      </c>
      <c r="D25" s="535" t="s">
        <v>19</v>
      </c>
      <c r="E25" s="534">
        <v>3212</v>
      </c>
      <c r="F25" s="368" t="str">
        <f>IF(ISERROR(MATCH(D25, 'Mild Patient Needs'!$B$13:$B$105,FALSE)),"",INDEX('Mild Patient Needs'!$F$13:$F$105,MATCH(D25, 'Mild Patient Needs'!$B$13:$B$105,FALSE)))</f>
        <v/>
      </c>
      <c r="G25" s="368">
        <f>IF(ISERROR(MATCH(D25, 'Moderate Patient Needs'!$B$13:$B$121,FALSE)),"",INDEX('Moderate Patient Needs'!$F$13:$F$121,MATCH(D25, 'Moderate Patient Needs'!$B$13:$B$121,FALSE)))</f>
        <v>0.33</v>
      </c>
      <c r="H25" s="368">
        <f>IF(ISERROR(MATCH(D25, 'Severe Patient Needs'!$B$13:$B$121,FALSE)),"",INDEX('Severe Patient Needs'!$F$13:$F$121,MATCH(D25, 'Severe Patient Needs'!$B$13:$B$121,FALSE)))</f>
        <v>0.33</v>
      </c>
      <c r="I25" s="368">
        <f>IF(ISERROR(MATCH(D25,'Critical Patient Needs'!$B$13:$B$121,FALSE)),"",INDEX('Critical Patient Needs'!$F$13:$F$121,MATCH(D25,'Critical Patient Needs'!$B$13:$B$121,FALSE)))</f>
        <v>0.5</v>
      </c>
      <c r="J25" s="368" t="str">
        <f>IF(ISERROR(MATCH(D25, 'Screening and Triage'!$B$13:$B$112,FALSE)),"",INDEX('Screening and Triage'!$F$13:$F$112,MATCH(D25, 'Screening and Triage'!$B$13:$B$112,FALSE)))</f>
        <v/>
      </c>
      <c r="K25" s="369"/>
      <c r="L25" s="369"/>
      <c r="M25" s="546">
        <v>8</v>
      </c>
      <c r="N25" s="546">
        <v>7</v>
      </c>
      <c r="O25" s="370">
        <f t="shared" si="1"/>
        <v>8</v>
      </c>
      <c r="P25" s="380">
        <f t="shared" si="2"/>
        <v>1.1600000000000001</v>
      </c>
      <c r="R25" s="329"/>
      <c r="S25" s="329"/>
      <c r="T25" s="329"/>
      <c r="U25" s="329"/>
      <c r="V25" s="329"/>
    </row>
    <row r="26" spans="2:22" s="329" customFormat="1" ht="20" customHeight="1">
      <c r="B26" s="489">
        <v>16</v>
      </c>
      <c r="C26" s="533" t="s">
        <v>180</v>
      </c>
      <c r="D26" s="535">
        <v>5</v>
      </c>
      <c r="E26" s="535">
        <v>2262</v>
      </c>
      <c r="F26" s="368" t="str">
        <f>IF(ISERROR(MATCH(D26, 'Mild Patient Needs'!$B$13:$B$105,FALSE)),"",INDEX('Mild Patient Needs'!$F$13:$F$105,MATCH(D26, 'Mild Patient Needs'!$B$13:$B$105,FALSE)))</f>
        <v/>
      </c>
      <c r="G26" s="368">
        <f>IF(ISERROR(MATCH(D26, 'Moderate Patient Needs'!$B$13:$B$121,FALSE)),"",INDEX('Moderate Patient Needs'!$F$13:$F$121,MATCH(D26, 'Moderate Patient Needs'!$B$13:$B$121,FALSE)))</f>
        <v>0.5</v>
      </c>
      <c r="H26" s="368">
        <f>IF(ISERROR(MATCH(D26, 'Severe Patient Needs'!$B$13:$B$121,FALSE)),"",INDEX('Severe Patient Needs'!$F$13:$F$121,MATCH(D26, 'Severe Patient Needs'!$B$13:$B$121,FALSE)))</f>
        <v>0.5</v>
      </c>
      <c r="I26" s="368">
        <f>IF(ISERROR(MATCH(D26,'Critical Patient Needs'!$B$13:$B$121,FALSE)),"",INDEX('Critical Patient Needs'!$F$13:$F$121,MATCH(D26,'Critical Patient Needs'!$B$13:$B$121,FALSE)))</f>
        <v>1</v>
      </c>
      <c r="J26" s="368" t="str">
        <f>IF(ISERROR(MATCH(D26, 'Screening and Triage'!$B$13:$B$112,FALSE)),"",INDEX('Screening and Triage'!$F$13:$F$112,MATCH(D26, 'Screening and Triage'!$B$13:$B$112,FALSE)))</f>
        <v/>
      </c>
      <c r="K26" s="368"/>
      <c r="L26" s="368"/>
      <c r="M26" s="546">
        <v>8</v>
      </c>
      <c r="N26" s="546">
        <v>7</v>
      </c>
      <c r="O26" s="370">
        <f t="shared" si="1"/>
        <v>8</v>
      </c>
      <c r="P26" s="380">
        <f t="shared" si="2"/>
        <v>2</v>
      </c>
    </row>
    <row r="27" spans="2:22" s="329" customFormat="1" ht="20" customHeight="1">
      <c r="B27" s="489">
        <v>17</v>
      </c>
      <c r="C27" s="533" t="s">
        <v>181</v>
      </c>
      <c r="D27" s="535">
        <v>6</v>
      </c>
      <c r="E27" s="535">
        <v>2265</v>
      </c>
      <c r="F27" s="368" t="str">
        <f>IF(ISERROR(MATCH(D27, 'Mild Patient Needs'!$B$13:$B$105,FALSE)),"",INDEX('Mild Patient Needs'!$F$13:$F$105,MATCH(D27, 'Mild Patient Needs'!$B$13:$B$105,FALSE)))</f>
        <v/>
      </c>
      <c r="G27" s="368" t="str">
        <f>IF(ISERROR(MATCH(D27, 'Moderate Patient Needs'!$B$13:$B$121,FALSE)),"",INDEX('Moderate Patient Needs'!$F$13:$F$121,MATCH(D27, 'Moderate Patient Needs'!$B$13:$B$121,FALSE)))</f>
        <v/>
      </c>
      <c r="H27" s="368">
        <f>IF(ISERROR(MATCH(D27, 'Severe Patient Needs'!$B$13:$B$121,FALSE)),"",INDEX('Severe Patient Needs'!$F$13:$F$121,MATCH(D27, 'Severe Patient Needs'!$B$13:$B$121,FALSE)))</f>
        <v>0.25</v>
      </c>
      <c r="I27" s="368">
        <f>IF(ISERROR(MATCH(D27,'Critical Patient Needs'!$B$13:$B$121,FALSE)),"",INDEX('Critical Patient Needs'!$F$13:$F$121,MATCH(D27,'Critical Patient Needs'!$B$13:$B$121,FALSE)))</f>
        <v>0.5</v>
      </c>
      <c r="J27" s="368" t="str">
        <f>IF(ISERROR(MATCH(D27, 'Screening and Triage'!$B$13:$B$112,FALSE)),"",INDEX('Screening and Triage'!$F$13:$F$112,MATCH(D27, 'Screening and Triage'!$B$13:$B$112,FALSE)))</f>
        <v/>
      </c>
      <c r="K27" s="369"/>
      <c r="L27" s="369"/>
      <c r="M27" s="546">
        <v>8</v>
      </c>
      <c r="N27" s="546">
        <v>7</v>
      </c>
      <c r="O27" s="370">
        <f t="shared" si="1"/>
        <v>8</v>
      </c>
      <c r="P27" s="380">
        <f t="shared" si="2"/>
        <v>0.75</v>
      </c>
    </row>
    <row r="28" spans="2:22" s="329" customFormat="1" ht="20" customHeight="1">
      <c r="B28" s="489">
        <v>18</v>
      </c>
      <c r="C28" s="533" t="s">
        <v>182</v>
      </c>
      <c r="D28" s="535" t="s">
        <v>20</v>
      </c>
      <c r="E28" s="535" t="s">
        <v>35</v>
      </c>
      <c r="F28" s="368" t="str">
        <f>IF(ISERROR(MATCH(D28, 'Mild Patient Needs'!$B$13:$B$105,FALSE)),"",INDEX('Mild Patient Needs'!$F$13:$F$105,MATCH(D28, 'Mild Patient Needs'!$B$13:$B$105,FALSE)))</f>
        <v/>
      </c>
      <c r="G28" s="368">
        <f>IF(ISERROR(MATCH(D28, 'Moderate Patient Needs'!$B$13:$B$121,FALSE)),"",INDEX('Moderate Patient Needs'!$F$13:$F$121,MATCH(D28, 'Moderate Patient Needs'!$B$13:$B$121,FALSE)))</f>
        <v>0.33</v>
      </c>
      <c r="H28" s="368">
        <f>IF(ISERROR(MATCH(D28, 'Severe Patient Needs'!$B$13:$B$121,FALSE)),"",INDEX('Severe Patient Needs'!$F$13:$F$121,MATCH(D28, 'Severe Patient Needs'!$B$13:$B$121,FALSE)))</f>
        <v>0.33</v>
      </c>
      <c r="I28" s="368">
        <f>IF(ISERROR(MATCH(D28,'Critical Patient Needs'!$B$13:$B$121,FALSE)),"",INDEX('Critical Patient Needs'!$F$13:$F$121,MATCH(D28,'Critical Patient Needs'!$B$13:$B$121,FALSE)))</f>
        <v>0.5</v>
      </c>
      <c r="J28" s="368" t="str">
        <f>IF(ISERROR(MATCH(D28, 'Screening and Triage'!$B$13:$B$112,FALSE)),"",INDEX('Screening and Triage'!$F$13:$F$112,MATCH(D28, 'Screening and Triage'!$B$13:$B$112,FALSE)))</f>
        <v/>
      </c>
      <c r="K28" s="368"/>
      <c r="L28" s="368"/>
      <c r="M28" s="546">
        <v>8</v>
      </c>
      <c r="N28" s="546">
        <v>7</v>
      </c>
      <c r="O28" s="370">
        <f t="shared" si="1"/>
        <v>8</v>
      </c>
      <c r="P28" s="380">
        <f t="shared" si="2"/>
        <v>1.1600000000000001</v>
      </c>
    </row>
    <row r="29" spans="2:22" s="329" customFormat="1" ht="20" customHeight="1">
      <c r="B29" s="489">
        <v>19</v>
      </c>
      <c r="C29" s="533" t="s">
        <v>183</v>
      </c>
      <c r="D29" s="535" t="s">
        <v>21</v>
      </c>
      <c r="E29" s="535">
        <v>3344</v>
      </c>
      <c r="F29" s="368" t="str">
        <f>IF(ISERROR(MATCH(D29, 'Mild Patient Needs'!$B$13:$B$105,FALSE)),"",INDEX('Mild Patient Needs'!$F$13:$F$105,MATCH(D29, 'Mild Patient Needs'!$B$13:$B$105,FALSE)))</f>
        <v/>
      </c>
      <c r="G29" s="368">
        <f>IF(ISERROR(MATCH(D29, 'Moderate Patient Needs'!$B$13:$B$121,FALSE)),"",INDEX('Moderate Patient Needs'!$F$13:$F$121,MATCH(D29, 'Moderate Patient Needs'!$B$13:$B$121,FALSE)))</f>
        <v>0.25</v>
      </c>
      <c r="H29" s="368">
        <f>IF(ISERROR(MATCH(D29, 'Severe Patient Needs'!$B$13:$B$121,FALSE)),"",INDEX('Severe Patient Needs'!$F$13:$F$121,MATCH(D29, 'Severe Patient Needs'!$B$13:$B$121,FALSE)))</f>
        <v>0.25</v>
      </c>
      <c r="I29" s="368">
        <f>IF(ISERROR(MATCH(D29,'Critical Patient Needs'!$B$13:$B$121,FALSE)),"",INDEX('Critical Patient Needs'!$F$13:$F$121,MATCH(D29,'Critical Patient Needs'!$B$13:$B$121,FALSE)))</f>
        <v>0.25</v>
      </c>
      <c r="J29" s="368" t="str">
        <f>IF(ISERROR(MATCH(D29, 'Screening and Triage'!$B$13:$B$112,FALSE)),"",INDEX('Screening and Triage'!$F$13:$F$112,MATCH(D29, 'Screening and Triage'!$B$13:$B$112,FALSE)))</f>
        <v/>
      </c>
      <c r="K29" s="368"/>
      <c r="L29" s="368"/>
      <c r="M29" s="546">
        <v>8</v>
      </c>
      <c r="N29" s="546">
        <v>7</v>
      </c>
      <c r="O29" s="370">
        <f t="shared" si="1"/>
        <v>8</v>
      </c>
      <c r="P29" s="380">
        <f t="shared" si="2"/>
        <v>0.75</v>
      </c>
    </row>
    <row r="30" spans="2:22" s="329" customFormat="1" ht="20" customHeight="1">
      <c r="B30" s="489">
        <v>20</v>
      </c>
      <c r="C30" s="533" t="s">
        <v>184</v>
      </c>
      <c r="D30" s="535" t="s">
        <v>22</v>
      </c>
      <c r="E30" s="535">
        <v>2635</v>
      </c>
      <c r="F30" s="368" t="str">
        <f>IF(ISERROR(MATCH(D30, 'Mild Patient Needs'!$B$13:$B$105,FALSE)),"",INDEX('Mild Patient Needs'!$F$13:$F$105,MATCH(D30, 'Mild Patient Needs'!$B$13:$B$105,FALSE)))</f>
        <v/>
      </c>
      <c r="G30" s="368">
        <f>IF(ISERROR(MATCH(D30, 'Moderate Patient Needs'!$B$13:$B$121,FALSE)),"",INDEX('Moderate Patient Needs'!$F$13:$F$121,MATCH(D30, 'Moderate Patient Needs'!$B$13:$B$121,FALSE)))</f>
        <v>0.5</v>
      </c>
      <c r="H30" s="368">
        <f>IF(ISERROR(MATCH(D30, 'Severe Patient Needs'!$B$13:$B$121,FALSE)),"",INDEX('Severe Patient Needs'!$F$13:$F$121,MATCH(D30, 'Severe Patient Needs'!$B$13:$B$121,FALSE)))</f>
        <v>0.5</v>
      </c>
      <c r="I30" s="368">
        <f>IF(ISERROR(MATCH(D30,'Critical Patient Needs'!$B$13:$B$121,FALSE)),"",INDEX('Critical Patient Needs'!$F$13:$F$121,MATCH(D30,'Critical Patient Needs'!$B$13:$B$121,FALSE)))</f>
        <v>0.5</v>
      </c>
      <c r="J30" s="368" t="str">
        <f>IF(ISERROR(MATCH(D30, 'Screening and Triage'!$B$13:$B$112,FALSE)),"",INDEX('Screening and Triage'!$F$13:$F$112,MATCH(D30, 'Screening and Triage'!$B$13:$B$112,FALSE)))</f>
        <v/>
      </c>
      <c r="K30" s="368"/>
      <c r="L30" s="368"/>
      <c r="M30" s="546">
        <v>8</v>
      </c>
      <c r="N30" s="546">
        <v>7</v>
      </c>
      <c r="O30" s="370">
        <f t="shared" si="1"/>
        <v>8</v>
      </c>
      <c r="P30" s="380">
        <f t="shared" si="2"/>
        <v>1.5</v>
      </c>
    </row>
    <row r="31" spans="2:22" s="329" customFormat="1" ht="20" customHeight="1">
      <c r="B31" s="489">
        <v>21</v>
      </c>
      <c r="C31" s="533" t="s">
        <v>185</v>
      </c>
      <c r="D31" s="535" t="s">
        <v>23</v>
      </c>
      <c r="E31" s="535">
        <v>2264</v>
      </c>
      <c r="F31" s="368" t="str">
        <f>IF(ISERROR(MATCH(D31, 'Mild Patient Needs'!$B$13:$B$105,FALSE)),"",INDEX('Mild Patient Needs'!$F$13:$F$105,MATCH(D31, 'Mild Patient Needs'!$B$13:$B$105,FALSE)))</f>
        <v/>
      </c>
      <c r="G31" s="368" t="str">
        <f>IF(ISERROR(MATCH(D31, 'Moderate Patient Needs'!$B$13:$B$121,FALSE)),"",INDEX('Moderate Patient Needs'!$F$13:$F$121,MATCH(D31, 'Moderate Patient Needs'!$B$13:$B$121,FALSE)))</f>
        <v/>
      </c>
      <c r="H31" s="368">
        <f>IF(ISERROR(MATCH(D31, 'Severe Patient Needs'!$B$13:$B$121,FALSE)),"",INDEX('Severe Patient Needs'!$F$13:$F$121,MATCH(D31, 'Severe Patient Needs'!$B$13:$B$121,FALSE)))</f>
        <v>0.5</v>
      </c>
      <c r="I31" s="368">
        <f>IF(ISERROR(MATCH(D31,'Critical Patient Needs'!$B$13:$B$121,FALSE)),"",INDEX('Critical Patient Needs'!$F$13:$F$121,MATCH(D31,'Critical Patient Needs'!$B$13:$B$121,FALSE)))</f>
        <v>0.5</v>
      </c>
      <c r="J31" s="368" t="str">
        <f>IF(ISERROR(MATCH(D31, 'Screening and Triage'!$B$13:$B$112,FALSE)),"",INDEX('Screening and Triage'!$F$13:$F$112,MATCH(D31, 'Screening and Triage'!$B$13:$B$112,FALSE)))</f>
        <v/>
      </c>
      <c r="K31" s="368"/>
      <c r="L31" s="368"/>
      <c r="M31" s="546">
        <v>8</v>
      </c>
      <c r="N31" s="546">
        <v>7</v>
      </c>
      <c r="O31" s="370">
        <f t="shared" si="1"/>
        <v>8</v>
      </c>
      <c r="P31" s="380">
        <f t="shared" si="2"/>
        <v>1</v>
      </c>
    </row>
    <row r="32" spans="2:22" s="329" customFormat="1" ht="20" customHeight="1">
      <c r="B32" s="489">
        <v>22</v>
      </c>
      <c r="C32" s="533" t="s">
        <v>186</v>
      </c>
      <c r="D32" s="535" t="s">
        <v>24</v>
      </c>
      <c r="E32" s="535">
        <v>2269</v>
      </c>
      <c r="F32" s="368" t="str">
        <f>IF(ISERROR(MATCH(D32, 'Mild Patient Needs'!$B$13:$B$105,FALSE)),"",INDEX('Mild Patient Needs'!$F$13:$F$105,MATCH(D32, 'Mild Patient Needs'!$B$13:$B$105,FALSE)))</f>
        <v/>
      </c>
      <c r="G32" s="368">
        <f>IF(ISERROR(MATCH(D32, 'Moderate Patient Needs'!$B$13:$B$121,FALSE)),"",INDEX('Moderate Patient Needs'!$F$13:$F$121,MATCH(D32, 'Moderate Patient Needs'!$B$13:$B$121,FALSE)))</f>
        <v>0.5</v>
      </c>
      <c r="H32" s="368">
        <f>IF(ISERROR(MATCH(D32, 'Severe Patient Needs'!$B$13:$B$121,FALSE)),"",INDEX('Severe Patient Needs'!$F$13:$F$121,MATCH(D32, 'Severe Patient Needs'!$B$13:$B$121,FALSE)))</f>
        <v>0.5</v>
      </c>
      <c r="I32" s="368">
        <f>IF(ISERROR(MATCH(D32,'Critical Patient Needs'!$B$13:$B$121,FALSE)),"",INDEX('Critical Patient Needs'!$F$13:$F$121,MATCH(D32,'Critical Patient Needs'!$B$13:$B$121,FALSE)))</f>
        <v>0.5</v>
      </c>
      <c r="J32" s="368" t="str">
        <f>IF(ISERROR(MATCH(D32, 'Screening and Triage'!$B$13:$B$112,FALSE)),"",INDEX('Screening and Triage'!$F$13:$F$112,MATCH(D32, 'Screening and Triage'!$B$13:$B$112,FALSE)))</f>
        <v/>
      </c>
      <c r="K32" s="368"/>
      <c r="L32" s="368"/>
      <c r="M32" s="546">
        <v>8</v>
      </c>
      <c r="N32" s="546">
        <v>7</v>
      </c>
      <c r="O32" s="370">
        <f t="shared" si="1"/>
        <v>8</v>
      </c>
      <c r="P32" s="380">
        <f t="shared" si="2"/>
        <v>1.5</v>
      </c>
    </row>
    <row r="33" spans="2:22" s="329" customFormat="1" ht="20" customHeight="1">
      <c r="B33" s="489">
        <v>23</v>
      </c>
      <c r="C33" s="533" t="s">
        <v>187</v>
      </c>
      <c r="D33" s="535">
        <v>9</v>
      </c>
      <c r="E33" s="535" t="s">
        <v>188</v>
      </c>
      <c r="F33" s="368">
        <f>IF(ISERROR(MATCH(D33, 'Mild Patient Needs'!$B$13:$B$105,FALSE)),"",INDEX('Mild Patient Needs'!$F$13:$F$105,MATCH(D33, 'Mild Patient Needs'!$B$13:$B$105,FALSE)))</f>
        <v>0.19</v>
      </c>
      <c r="G33" s="368" t="str">
        <f>IF(ISERROR(MATCH(D33, 'Moderate Patient Needs'!$B$13:$B$121,FALSE)),"",INDEX('Moderate Patient Needs'!$F$13:$F$121,MATCH(D33, 'Moderate Patient Needs'!$B$13:$B$121,FALSE)))</f>
        <v/>
      </c>
      <c r="H33" s="368" t="str">
        <f>IF(ISERROR(MATCH(D33, 'Severe Patient Needs'!$B$13:$B$121,FALSE)),"",INDEX('Severe Patient Needs'!$F$13:$F$121,MATCH(D33, 'Severe Patient Needs'!$B$13:$B$121,FALSE)))</f>
        <v/>
      </c>
      <c r="I33" s="368" t="str">
        <f>IF(ISERROR(MATCH(D33,'Critical Patient Needs'!$B$13:$B$121,FALSE)),"",INDEX('Critical Patient Needs'!$F$13:$F$121,MATCH(D33,'Critical Patient Needs'!$B$13:$B$121,FALSE)))</f>
        <v/>
      </c>
      <c r="J33" s="368">
        <f>IF(ISERROR(MATCH(D33, 'Screening and Triage'!$B$13:$B$112,FALSE)),"",INDEX('Screening and Triage'!$F$13:$F$112,MATCH(D33, 'Screening and Triage'!$B$13:$B$112,FALSE)))</f>
        <v>0.19</v>
      </c>
      <c r="K33" s="368"/>
      <c r="L33" s="368"/>
      <c r="M33" s="546">
        <v>8</v>
      </c>
      <c r="N33" s="546">
        <v>7</v>
      </c>
      <c r="O33" s="370">
        <f t="shared" si="1"/>
        <v>8</v>
      </c>
      <c r="P33" s="380">
        <f t="shared" si="2"/>
        <v>0.38</v>
      </c>
    </row>
    <row r="34" spans="2:22" s="329" customFormat="1" ht="20" customHeight="1">
      <c r="B34" s="489">
        <v>24</v>
      </c>
      <c r="C34" s="536" t="s">
        <v>6</v>
      </c>
      <c r="D34" s="535"/>
      <c r="E34" s="535"/>
      <c r="F34" s="368" t="str">
        <f>IF(ISERROR(MATCH(D34, 'Mild Patient Needs'!$B$13:$B$105,FALSE)),"",INDEX('Mild Patient Needs'!$F$13:$F$105,MATCH(D34, 'Mild Patient Needs'!$B$13:$B$105,FALSE)))</f>
        <v/>
      </c>
      <c r="G34" s="368" t="str">
        <f>IF(ISERROR(MATCH(D34, 'Moderate Patient Needs'!$B$13:$B$121,FALSE)),"",INDEX('Moderate Patient Needs'!$F$13:$F$121,MATCH(D34, 'Moderate Patient Needs'!$B$13:$B$121,FALSE)))</f>
        <v/>
      </c>
      <c r="H34" s="368" t="str">
        <f>IF(ISERROR(MATCH(D34, 'Severe Patient Needs'!$B$13:$B$121,FALSE)),"",INDEX('Severe Patient Needs'!$F$13:$F$121,MATCH(D34, 'Severe Patient Needs'!$B$13:$B$121,FALSE)))</f>
        <v/>
      </c>
      <c r="I34" s="368" t="str">
        <f>IF(ISERROR(MATCH(D34,'Critical Patient Needs'!$B$13:$B$121,FALSE)),"",INDEX('Critical Patient Needs'!$F$13:$F$121,MATCH(D34,'Critical Patient Needs'!$B$13:$B$121,FALSE)))</f>
        <v/>
      </c>
      <c r="J34" s="368" t="str">
        <f>IF(ISERROR(MATCH(D34, 'Screening and Triage'!$B$13:$B$112,FALSE)),"",INDEX('Screening and Triage'!$F$13:$F$112,MATCH(D34, 'Screening and Triage'!$B$13:$B$112,FALSE)))</f>
        <v/>
      </c>
      <c r="K34" s="368"/>
      <c r="L34" s="368"/>
      <c r="M34" s="546"/>
      <c r="N34" s="546"/>
      <c r="O34" s="370" t="str">
        <f t="shared" si="1"/>
        <v/>
      </c>
      <c r="P34" s="380">
        <f t="shared" si="2"/>
        <v>0</v>
      </c>
    </row>
    <row r="35" spans="2:22" s="117" customFormat="1" ht="20" customHeight="1">
      <c r="B35" s="489">
        <v>25</v>
      </c>
      <c r="C35" s="536" t="s">
        <v>6</v>
      </c>
      <c r="D35" s="535"/>
      <c r="E35" s="535"/>
      <c r="F35" s="368" t="str">
        <f>IF(ISERROR(MATCH(D35, 'Mild Patient Needs'!$B$13:$B$105,FALSE)),"",INDEX('Mild Patient Needs'!$F$13:$F$105,MATCH(D35, 'Mild Patient Needs'!$B$13:$B$105,FALSE)))</f>
        <v/>
      </c>
      <c r="G35" s="368" t="str">
        <f>IF(ISERROR(MATCH(D35, 'Moderate Patient Needs'!$B$13:$B$121,FALSE)),"",INDEX('Moderate Patient Needs'!$F$13:$F$121,MATCH(D35, 'Moderate Patient Needs'!$B$13:$B$121,FALSE)))</f>
        <v/>
      </c>
      <c r="H35" s="368" t="str">
        <f>IF(ISERROR(MATCH(D35, 'Severe Patient Needs'!$B$13:$B$121,FALSE)),"",INDEX('Severe Patient Needs'!$F$13:$F$121,MATCH(D35, 'Severe Patient Needs'!$B$13:$B$121,FALSE)))</f>
        <v/>
      </c>
      <c r="I35" s="368" t="str">
        <f>IF(ISERROR(MATCH(D35,'Critical Patient Needs'!$B$13:$B$121,FALSE)),"",INDEX('Critical Patient Needs'!$F$13:$F$121,MATCH(D35,'Critical Patient Needs'!$B$13:$B$121,FALSE)))</f>
        <v/>
      </c>
      <c r="J35" s="368" t="str">
        <f>IF(ISERROR(MATCH(D35, 'Screening and Triage'!$B$13:$B$112,FALSE)),"",INDEX('Screening and Triage'!$F$13:$F$112,MATCH(D35, 'Screening and Triage'!$B$13:$B$112,FALSE)))</f>
        <v/>
      </c>
      <c r="K35" s="368"/>
      <c r="L35" s="368"/>
      <c r="M35" s="546"/>
      <c r="N35" s="546"/>
      <c r="O35" s="370" t="str">
        <f t="shared" si="1"/>
        <v/>
      </c>
      <c r="P35" s="380">
        <f t="shared" si="2"/>
        <v>0</v>
      </c>
      <c r="R35" s="329"/>
      <c r="S35" s="329"/>
      <c r="T35" s="329"/>
      <c r="U35" s="329"/>
      <c r="V35" s="329"/>
    </row>
    <row r="36" spans="2:22">
      <c r="B36" s="2"/>
      <c r="F36" s="113"/>
      <c r="G36" s="113"/>
      <c r="H36" s="113"/>
      <c r="I36" s="113"/>
      <c r="J36" s="113"/>
      <c r="K36" s="113"/>
      <c r="L36" s="113"/>
      <c r="R36" s="2"/>
      <c r="S36" s="2"/>
      <c r="T36" s="2"/>
      <c r="U36" s="2"/>
      <c r="V36" s="2"/>
    </row>
    <row r="37" spans="2:22">
      <c r="B37" s="2"/>
      <c r="E37" s="15"/>
      <c r="F37" s="52"/>
      <c r="G37" s="52"/>
      <c r="H37" s="52"/>
      <c r="I37" s="52"/>
      <c r="J37" s="52"/>
      <c r="K37" s="255"/>
      <c r="L37" s="255"/>
      <c r="R37" s="2"/>
      <c r="S37" s="2"/>
      <c r="T37" s="2"/>
      <c r="U37" s="2"/>
      <c r="V37" s="2"/>
    </row>
    <row r="38" spans="2:22">
      <c r="B38" s="2"/>
      <c r="R38" s="2"/>
      <c r="S38" s="2"/>
      <c r="T38" s="2"/>
      <c r="U38" s="2"/>
      <c r="V38" s="2"/>
    </row>
    <row r="39" spans="2:22">
      <c r="B39" s="2"/>
      <c r="J39" s="52"/>
      <c r="K39" s="52"/>
      <c r="L39" s="52"/>
    </row>
    <row r="40" spans="2:22">
      <c r="B40" s="2"/>
    </row>
    <row r="41" spans="2:22">
      <c r="B41" s="2"/>
      <c r="J41" s="52"/>
      <c r="K41" s="52"/>
      <c r="L41" s="52"/>
    </row>
    <row r="42" spans="2:22">
      <c r="B42" s="2"/>
    </row>
    <row r="43" spans="2:22">
      <c r="B43" s="2"/>
      <c r="F43" s="52"/>
      <c r="J43" s="52"/>
      <c r="K43" s="52"/>
      <c r="L43" s="52"/>
    </row>
    <row r="44" spans="2:22">
      <c r="B44" s="2"/>
    </row>
    <row r="45" spans="2:22">
      <c r="B45" s="2"/>
      <c r="F45" s="52"/>
      <c r="G45" s="52"/>
      <c r="H45" s="52"/>
      <c r="I45" s="52"/>
    </row>
    <row r="46" spans="2:22">
      <c r="B46" s="2"/>
    </row>
    <row r="47" spans="2:22">
      <c r="B47" s="2"/>
    </row>
    <row r="48" spans="2: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sheetData>
  <sheetProtection algorithmName="SHA-512" hashValue="cq/Hw0C48vcM46FS/Z3OTFGqdLVTl1rZCIPfX3M5GbA24u/qtO1xmHeg1bZ5jOaRgUHDSBaggcrvbZd3Nu54eQ==" saltValue="SLjJYHLWsUKWIrQkQW8QIA==" spinCount="100000" sheet="1" objects="1" scenarios="1" autoFilter="0" pivotTables="0"/>
  <mergeCells count="3">
    <mergeCell ref="B5:C5"/>
    <mergeCell ref="B3:G3"/>
    <mergeCell ref="D5:G5"/>
  </mergeCells>
  <phoneticPr fontId="16" type="noConversion"/>
  <conditionalFormatting sqref="A1:P4 A6:P35 A5:D5 H5:P5">
    <cfRule type="expression" dxfId="23" priority="1">
      <formula>CELL("protect", A1)=0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C5D4FF"/>
  </sheetPr>
  <dimension ref="A1:AD28"/>
  <sheetViews>
    <sheetView showGridLines="0" showRowColHeaders="0" zoomScale="90" zoomScaleNormal="90" workbookViewId="0"/>
  </sheetViews>
  <sheetFormatPr baseColWidth="10" defaultColWidth="11.1640625" defaultRowHeight="16"/>
  <cols>
    <col min="1" max="1" width="2.33203125" style="2" customWidth="1"/>
    <col min="2" max="2" width="4.83203125" style="11" customWidth="1"/>
    <col min="3" max="3" width="25.83203125" style="11" customWidth="1"/>
    <col min="4" max="4" width="45.83203125" style="2" customWidth="1"/>
    <col min="5" max="6" width="10.83203125" style="2" customWidth="1"/>
    <col min="7" max="7" width="50.83203125" style="2" customWidth="1"/>
    <col min="8" max="29" width="6.83203125" style="2" customWidth="1"/>
    <col min="30" max="30" width="32.33203125" style="2" customWidth="1"/>
    <col min="31" max="16384" width="11.1640625" style="2"/>
  </cols>
  <sheetData>
    <row r="1" spans="1:29" s="98" customFormat="1" ht="31">
      <c r="B1" s="99" t="s">
        <v>111</v>
      </c>
      <c r="C1" s="99"/>
      <c r="E1" s="99"/>
      <c r="F1" s="99"/>
      <c r="G1" s="99"/>
    </row>
    <row r="2" spans="1:29">
      <c r="A2" s="31"/>
      <c r="B2" s="32"/>
      <c r="C2" s="32"/>
      <c r="D2" s="31"/>
      <c r="E2" s="31"/>
      <c r="F2" s="31"/>
      <c r="G2" s="31"/>
      <c r="H2" s="31"/>
      <c r="I2" s="31"/>
      <c r="J2" s="31"/>
      <c r="K2" s="31"/>
      <c r="L2" s="31"/>
      <c r="M2" s="31"/>
      <c r="N2" s="31"/>
      <c r="O2" s="31"/>
      <c r="P2" s="31"/>
      <c r="Q2" s="31"/>
      <c r="R2" s="31"/>
      <c r="S2" s="31"/>
      <c r="T2" s="31"/>
      <c r="U2" s="31"/>
    </row>
    <row r="3" spans="1:29" ht="144" customHeight="1">
      <c r="A3" s="31"/>
      <c r="B3" s="934" t="s">
        <v>200</v>
      </c>
      <c r="C3" s="934"/>
      <c r="D3" s="930"/>
      <c r="E3" s="930"/>
      <c r="F3" s="930"/>
      <c r="G3" s="930"/>
      <c r="H3" s="31"/>
      <c r="I3" s="31"/>
      <c r="K3" s="31"/>
      <c r="L3" s="31"/>
      <c r="M3" s="31"/>
      <c r="N3" s="31"/>
      <c r="O3" s="31"/>
      <c r="P3" s="31"/>
      <c r="Q3" s="31"/>
      <c r="R3" s="31"/>
      <c r="S3" s="31"/>
      <c r="T3" s="31"/>
      <c r="U3" s="31"/>
    </row>
    <row r="4" spans="1:29">
      <c r="A4" s="31"/>
      <c r="B4" s="32"/>
      <c r="C4" s="32"/>
      <c r="D4" s="31"/>
      <c r="E4" s="31"/>
      <c r="F4" s="31"/>
      <c r="G4" s="31"/>
      <c r="H4" s="31"/>
      <c r="I4" s="31"/>
      <c r="J4" s="31"/>
      <c r="K4" s="31"/>
      <c r="L4" s="31"/>
      <c r="M4" s="31"/>
      <c r="N4" s="31"/>
      <c r="O4" s="31"/>
      <c r="P4" s="31"/>
      <c r="Q4" s="31"/>
      <c r="R4" s="31"/>
      <c r="S4" s="31"/>
      <c r="T4" s="31"/>
      <c r="U4" s="31"/>
    </row>
    <row r="5" spans="1:29" ht="20" customHeight="1">
      <c r="A5" s="31"/>
      <c r="B5" s="935" t="s">
        <v>150</v>
      </c>
      <c r="C5" s="936"/>
      <c r="D5" s="937" t="s">
        <v>151</v>
      </c>
      <c r="E5" s="903"/>
      <c r="F5" s="903"/>
      <c r="H5" s="49"/>
      <c r="I5" s="49"/>
      <c r="J5" s="31"/>
      <c r="K5" s="31"/>
      <c r="L5" s="31"/>
      <c r="M5" s="31"/>
      <c r="N5" s="31"/>
      <c r="O5" s="31"/>
      <c r="P5" s="31"/>
      <c r="Q5" s="31"/>
      <c r="R5" s="31"/>
      <c r="S5" s="31"/>
      <c r="T5" s="31"/>
      <c r="U5" s="31"/>
    </row>
    <row r="6" spans="1:29">
      <c r="A6" s="33"/>
      <c r="B6" s="310"/>
      <c r="C6" s="310"/>
      <c r="D6" s="311"/>
      <c r="E6" s="311"/>
      <c r="F6" s="311"/>
      <c r="G6" s="311"/>
      <c r="H6" s="31"/>
      <c r="I6" s="31"/>
      <c r="J6" s="31"/>
      <c r="K6" s="31"/>
      <c r="L6" s="31"/>
      <c r="M6" s="31"/>
      <c r="N6" s="31"/>
      <c r="O6" s="31"/>
      <c r="P6" s="31"/>
      <c r="Q6" s="31"/>
      <c r="R6" s="31"/>
      <c r="S6" s="31"/>
      <c r="T6" s="31"/>
      <c r="U6" s="31"/>
      <c r="V6" s="31"/>
      <c r="W6" s="31"/>
      <c r="X6" s="31"/>
      <c r="Y6" s="31"/>
      <c r="Z6" s="31"/>
      <c r="AA6" s="31"/>
      <c r="AB6" s="31"/>
      <c r="AC6" s="33"/>
    </row>
    <row r="7" spans="1:29" ht="40" customHeight="1">
      <c r="A7" s="34"/>
      <c r="B7" s="310"/>
      <c r="C7" s="261" t="s">
        <v>197</v>
      </c>
      <c r="D7" s="880" t="s">
        <v>198</v>
      </c>
      <c r="E7" s="312" t="s">
        <v>199</v>
      </c>
      <c r="F7" s="312" t="s">
        <v>83</v>
      </c>
      <c r="G7" s="312" t="s">
        <v>123</v>
      </c>
      <c r="H7" s="31"/>
      <c r="I7" s="31"/>
      <c r="J7" s="31"/>
      <c r="K7" s="31"/>
      <c r="L7" s="31"/>
      <c r="M7" s="31"/>
      <c r="N7" s="31"/>
      <c r="O7" s="31"/>
      <c r="P7" s="31"/>
      <c r="Q7" s="31"/>
      <c r="R7" s="31"/>
      <c r="S7" s="31"/>
      <c r="T7" s="31"/>
      <c r="U7" s="31"/>
      <c r="V7" s="31"/>
      <c r="W7" s="31"/>
      <c r="X7" s="31"/>
      <c r="Y7" s="31"/>
      <c r="Z7" s="31"/>
      <c r="AA7" s="31"/>
      <c r="AB7" s="31"/>
      <c r="AC7" s="33"/>
    </row>
    <row r="8" spans="1:29" ht="20" customHeight="1">
      <c r="A8" s="31"/>
      <c r="B8" s="271">
        <v>1</v>
      </c>
      <c r="C8" s="840" t="s">
        <v>489</v>
      </c>
      <c r="D8" s="840" t="s">
        <v>497</v>
      </c>
      <c r="E8" s="538">
        <v>4</v>
      </c>
      <c r="F8" s="543">
        <v>90</v>
      </c>
      <c r="G8" s="539" t="s">
        <v>97</v>
      </c>
      <c r="H8" s="31"/>
      <c r="I8" s="31"/>
      <c r="J8" s="31"/>
      <c r="K8" s="31"/>
      <c r="L8" s="31"/>
      <c r="M8" s="31"/>
      <c r="N8" s="31"/>
      <c r="O8" s="31"/>
      <c r="P8" s="31"/>
      <c r="Q8" s="31"/>
      <c r="R8" s="31"/>
      <c r="S8" s="31"/>
      <c r="T8" s="31"/>
      <c r="U8" s="31"/>
      <c r="V8" s="31"/>
      <c r="W8" s="31"/>
      <c r="X8" s="31"/>
      <c r="Y8" s="31"/>
      <c r="Z8" s="31"/>
      <c r="AA8" s="31"/>
      <c r="AB8" s="31"/>
      <c r="AC8" s="33"/>
    </row>
    <row r="9" spans="1:29" ht="20" customHeight="1">
      <c r="A9" s="31"/>
      <c r="B9" s="271">
        <v>2</v>
      </c>
      <c r="C9" s="840" t="s">
        <v>489</v>
      </c>
      <c r="D9" s="840" t="s">
        <v>498</v>
      </c>
      <c r="E9" s="538">
        <v>3</v>
      </c>
      <c r="F9" s="543">
        <v>800</v>
      </c>
      <c r="G9" s="539" t="s">
        <v>98</v>
      </c>
      <c r="H9" s="31"/>
      <c r="I9" s="31"/>
      <c r="J9" s="31"/>
      <c r="K9" s="31"/>
      <c r="L9" s="31"/>
      <c r="M9" s="31"/>
      <c r="N9" s="31"/>
      <c r="O9" s="31"/>
      <c r="P9" s="31"/>
      <c r="Q9" s="31"/>
      <c r="R9" s="31"/>
      <c r="S9" s="31"/>
      <c r="T9" s="31"/>
      <c r="U9" s="31"/>
      <c r="V9" s="31"/>
      <c r="W9" s="31"/>
      <c r="X9" s="31"/>
      <c r="Y9" s="31"/>
      <c r="Z9" s="31"/>
      <c r="AA9" s="31"/>
      <c r="AB9" s="31"/>
      <c r="AC9" s="33"/>
    </row>
    <row r="10" spans="1:29" ht="20" customHeight="1">
      <c r="A10" s="31"/>
      <c r="B10" s="271">
        <v>3</v>
      </c>
      <c r="C10" s="840" t="s">
        <v>489</v>
      </c>
      <c r="D10" s="840" t="s">
        <v>499</v>
      </c>
      <c r="E10" s="538">
        <v>2</v>
      </c>
      <c r="F10" s="543">
        <v>1000</v>
      </c>
      <c r="G10" s="539" t="s">
        <v>99</v>
      </c>
      <c r="H10" s="31"/>
      <c r="I10" s="31"/>
      <c r="J10" s="31"/>
      <c r="K10" s="31"/>
      <c r="L10" s="31"/>
      <c r="M10" s="31"/>
      <c r="N10" s="31"/>
      <c r="O10" s="31"/>
      <c r="P10" s="31"/>
      <c r="Q10" s="31"/>
      <c r="R10" s="31"/>
      <c r="S10" s="31"/>
      <c r="T10" s="31"/>
      <c r="U10" s="31"/>
      <c r="V10" s="31"/>
      <c r="W10" s="31"/>
      <c r="X10" s="31"/>
      <c r="Y10" s="31"/>
      <c r="Z10" s="31"/>
      <c r="AA10" s="31"/>
      <c r="AB10" s="31"/>
      <c r="AC10" s="33"/>
    </row>
    <row r="11" spans="1:29" ht="20" customHeight="1">
      <c r="A11" s="31"/>
      <c r="B11" s="271">
        <v>4</v>
      </c>
      <c r="C11" s="840" t="s">
        <v>490</v>
      </c>
      <c r="D11" s="840" t="s">
        <v>498</v>
      </c>
      <c r="E11" s="538">
        <v>3</v>
      </c>
      <c r="F11" s="543">
        <v>500</v>
      </c>
      <c r="G11" s="539" t="s">
        <v>96</v>
      </c>
      <c r="H11" s="31"/>
      <c r="I11" s="31"/>
      <c r="J11" s="31"/>
      <c r="K11" s="31"/>
      <c r="L11" s="31"/>
      <c r="M11" s="31"/>
      <c r="N11" s="31"/>
      <c r="O11" s="31"/>
      <c r="P11" s="31"/>
      <c r="Q11" s="31"/>
      <c r="R11" s="31"/>
      <c r="S11" s="31"/>
      <c r="T11" s="31"/>
      <c r="U11" s="31"/>
      <c r="V11" s="31"/>
      <c r="W11" s="31"/>
      <c r="X11" s="31"/>
      <c r="Y11" s="31"/>
      <c r="Z11" s="31"/>
      <c r="AA11" s="31"/>
      <c r="AB11" s="31"/>
      <c r="AC11" s="33"/>
    </row>
    <row r="12" spans="1:29" ht="20" customHeight="1">
      <c r="A12" s="31"/>
      <c r="B12" s="271">
        <v>5</v>
      </c>
      <c r="C12" s="840" t="s">
        <v>490</v>
      </c>
      <c r="D12" s="840" t="s">
        <v>499</v>
      </c>
      <c r="E12" s="538">
        <v>2</v>
      </c>
      <c r="F12" s="543">
        <v>500</v>
      </c>
      <c r="G12" s="539" t="s">
        <v>100</v>
      </c>
      <c r="H12" s="31"/>
      <c r="I12" s="31"/>
      <c r="J12" s="31"/>
      <c r="K12" s="31"/>
      <c r="L12" s="31"/>
      <c r="M12" s="31"/>
      <c r="N12" s="31"/>
      <c r="O12" s="31"/>
      <c r="P12" s="31"/>
      <c r="Q12" s="31"/>
      <c r="R12" s="31"/>
      <c r="S12" s="31"/>
      <c r="T12" s="31"/>
      <c r="U12" s="31"/>
      <c r="V12" s="31"/>
      <c r="W12" s="31"/>
      <c r="X12" s="31"/>
      <c r="Y12" s="31"/>
      <c r="Z12" s="31"/>
      <c r="AA12" s="31"/>
      <c r="AB12" s="31"/>
      <c r="AC12" s="33"/>
    </row>
    <row r="13" spans="1:29" ht="20" customHeight="1">
      <c r="A13" s="31"/>
      <c r="B13" s="271">
        <v>6</v>
      </c>
      <c r="C13" s="840" t="s">
        <v>491</v>
      </c>
      <c r="D13" s="840" t="s">
        <v>502</v>
      </c>
      <c r="E13" s="538">
        <v>5</v>
      </c>
      <c r="F13" s="543">
        <v>0</v>
      </c>
      <c r="G13" s="540" t="s">
        <v>101</v>
      </c>
      <c r="H13" s="31"/>
      <c r="I13" s="31"/>
      <c r="J13" s="31"/>
      <c r="K13" s="31"/>
      <c r="L13" s="31"/>
      <c r="M13" s="31"/>
      <c r="N13" s="31"/>
      <c r="O13" s="31"/>
      <c r="P13" s="31"/>
      <c r="Q13" s="31"/>
      <c r="R13" s="31"/>
      <c r="S13" s="31"/>
      <c r="T13" s="31"/>
      <c r="U13" s="31"/>
      <c r="V13" s="31"/>
      <c r="W13" s="31"/>
      <c r="X13" s="31"/>
      <c r="Y13" s="31"/>
      <c r="Z13" s="31"/>
      <c r="AA13" s="31"/>
      <c r="AB13" s="31"/>
      <c r="AC13" s="33"/>
    </row>
    <row r="14" spans="1:29" ht="20" customHeight="1">
      <c r="A14" s="31"/>
      <c r="B14" s="271">
        <v>7</v>
      </c>
      <c r="C14" s="840" t="s">
        <v>492</v>
      </c>
      <c r="D14" s="840" t="s">
        <v>497</v>
      </c>
      <c r="E14" s="538">
        <v>4</v>
      </c>
      <c r="F14" s="543">
        <v>1000</v>
      </c>
      <c r="G14" s="539" t="s">
        <v>102</v>
      </c>
      <c r="H14" s="31"/>
      <c r="I14" s="31"/>
      <c r="J14" s="31"/>
      <c r="K14" s="31"/>
      <c r="L14" s="31"/>
      <c r="M14" s="31"/>
      <c r="N14" s="31"/>
      <c r="O14" s="31"/>
      <c r="P14" s="31"/>
      <c r="Q14" s="31"/>
      <c r="R14" s="31"/>
      <c r="S14" s="31"/>
      <c r="T14" s="31"/>
      <c r="U14" s="31"/>
      <c r="V14" s="31"/>
      <c r="W14" s="31"/>
      <c r="X14" s="31"/>
      <c r="Y14" s="31"/>
      <c r="Z14" s="31"/>
      <c r="AA14" s="31"/>
      <c r="AB14" s="31"/>
      <c r="AC14" s="33"/>
    </row>
    <row r="15" spans="1:29" ht="20" customHeight="1">
      <c r="A15" s="31"/>
      <c r="B15" s="271">
        <v>8</v>
      </c>
      <c r="C15" s="840" t="s">
        <v>493</v>
      </c>
      <c r="D15" s="840" t="s">
        <v>499</v>
      </c>
      <c r="E15" s="538">
        <v>2</v>
      </c>
      <c r="F15" s="543">
        <v>200</v>
      </c>
      <c r="G15" s="539" t="s">
        <v>103</v>
      </c>
      <c r="H15" s="31"/>
      <c r="I15" s="31"/>
      <c r="J15" s="31"/>
      <c r="K15" s="31"/>
      <c r="L15" s="31"/>
      <c r="M15" s="31"/>
      <c r="N15" s="31"/>
      <c r="O15" s="31"/>
      <c r="P15" s="31"/>
      <c r="Q15" s="31"/>
      <c r="R15" s="31"/>
      <c r="S15" s="31"/>
      <c r="T15" s="31"/>
      <c r="U15" s="31"/>
      <c r="V15" s="31"/>
      <c r="W15" s="31"/>
      <c r="X15" s="31"/>
      <c r="Y15" s="31"/>
      <c r="Z15" s="31"/>
      <c r="AA15" s="31"/>
      <c r="AB15" s="31"/>
      <c r="AC15" s="33"/>
    </row>
    <row r="16" spans="1:29" ht="20" customHeight="1">
      <c r="A16" s="31"/>
      <c r="B16" s="271">
        <v>9</v>
      </c>
      <c r="C16" s="840" t="s">
        <v>494</v>
      </c>
      <c r="D16" s="839" t="s">
        <v>501</v>
      </c>
      <c r="E16" s="538">
        <v>1</v>
      </c>
      <c r="F16" s="543">
        <v>0</v>
      </c>
      <c r="G16" s="539" t="s">
        <v>104</v>
      </c>
      <c r="H16" s="31"/>
      <c r="I16" s="31"/>
      <c r="J16" s="31"/>
      <c r="K16" s="31"/>
      <c r="L16" s="31"/>
      <c r="M16" s="31"/>
      <c r="N16" s="31"/>
      <c r="O16" s="31"/>
      <c r="P16" s="31"/>
      <c r="Q16" s="31"/>
      <c r="R16" s="31"/>
      <c r="S16" s="31"/>
      <c r="T16" s="31"/>
      <c r="U16" s="31"/>
      <c r="V16" s="31"/>
      <c r="W16" s="31"/>
      <c r="X16" s="31"/>
      <c r="Y16" s="31"/>
      <c r="Z16" s="31"/>
      <c r="AA16" s="31"/>
      <c r="AB16" s="31"/>
      <c r="AC16" s="33"/>
    </row>
    <row r="17" spans="1:30" ht="20" customHeight="1">
      <c r="A17" s="33"/>
      <c r="B17" s="271">
        <v>10</v>
      </c>
      <c r="C17" s="840" t="s">
        <v>495</v>
      </c>
      <c r="D17" s="839" t="s">
        <v>501</v>
      </c>
      <c r="E17" s="538">
        <v>1</v>
      </c>
      <c r="F17" s="543">
        <v>0</v>
      </c>
      <c r="G17" s="539" t="s">
        <v>104</v>
      </c>
      <c r="H17" s="31"/>
      <c r="I17" s="31"/>
      <c r="J17" s="31"/>
      <c r="K17" s="31"/>
      <c r="L17" s="31"/>
      <c r="M17" s="31"/>
      <c r="N17" s="31"/>
      <c r="O17" s="31"/>
      <c r="P17" s="31"/>
      <c r="Q17" s="31"/>
      <c r="R17" s="31"/>
      <c r="S17" s="31"/>
      <c r="T17" s="31"/>
      <c r="U17" s="31"/>
      <c r="V17" s="31"/>
      <c r="W17" s="31"/>
      <c r="X17" s="31"/>
      <c r="Y17" s="31"/>
      <c r="Z17" s="31"/>
      <c r="AA17" s="31"/>
      <c r="AB17" s="31"/>
      <c r="AC17" s="33"/>
    </row>
    <row r="18" spans="1:30" ht="20" customHeight="1">
      <c r="A18" s="31"/>
      <c r="B18" s="271">
        <v>11</v>
      </c>
      <c r="C18" s="840" t="s">
        <v>496</v>
      </c>
      <c r="D18" s="839" t="s">
        <v>500</v>
      </c>
      <c r="E18" s="538">
        <v>5</v>
      </c>
      <c r="F18" s="543">
        <v>0</v>
      </c>
      <c r="G18" s="539" t="s">
        <v>95</v>
      </c>
      <c r="H18" s="31"/>
      <c r="I18" s="31"/>
      <c r="J18" s="31"/>
      <c r="K18" s="31"/>
      <c r="L18" s="31"/>
      <c r="M18" s="31"/>
      <c r="N18" s="31"/>
      <c r="O18" s="31"/>
      <c r="P18" s="31"/>
      <c r="Q18" s="31"/>
      <c r="R18" s="31"/>
      <c r="S18" s="31"/>
      <c r="T18" s="31"/>
      <c r="U18" s="31"/>
      <c r="V18" s="31"/>
      <c r="W18" s="31"/>
      <c r="X18" s="31"/>
      <c r="Y18" s="31"/>
      <c r="Z18" s="31"/>
      <c r="AA18" s="31"/>
      <c r="AB18" s="31"/>
      <c r="AC18" s="33"/>
    </row>
    <row r="19" spans="1:30" ht="20" customHeight="1">
      <c r="A19" s="31"/>
      <c r="B19" s="271">
        <v>12</v>
      </c>
      <c r="C19" s="840"/>
      <c r="D19" s="840"/>
      <c r="E19" s="538"/>
      <c r="F19" s="541"/>
      <c r="G19" s="540"/>
      <c r="H19" s="31"/>
      <c r="I19" s="31"/>
      <c r="J19" s="31"/>
      <c r="K19" s="31"/>
      <c r="L19" s="31"/>
      <c r="M19" s="31"/>
      <c r="N19" s="31"/>
      <c r="O19" s="31"/>
      <c r="P19" s="31"/>
      <c r="Q19" s="31"/>
      <c r="R19" s="31"/>
      <c r="S19" s="31"/>
      <c r="T19" s="31"/>
      <c r="U19" s="31"/>
      <c r="V19" s="31"/>
      <c r="W19" s="31"/>
      <c r="X19" s="31"/>
      <c r="Y19" s="31"/>
      <c r="Z19" s="31"/>
      <c r="AA19" s="31"/>
      <c r="AB19" s="31"/>
      <c r="AC19" s="33"/>
    </row>
    <row r="20" spans="1:30" ht="20" customHeight="1">
      <c r="A20" s="31"/>
      <c r="B20" s="271">
        <v>13</v>
      </c>
      <c r="C20" s="840"/>
      <c r="D20" s="840"/>
      <c r="E20" s="538"/>
      <c r="F20" s="542"/>
      <c r="G20" s="540"/>
      <c r="H20" s="31"/>
      <c r="I20" s="31"/>
      <c r="J20" s="31"/>
      <c r="K20" s="31"/>
      <c r="L20" s="31"/>
      <c r="M20" s="31"/>
      <c r="N20" s="31"/>
      <c r="O20" s="31"/>
      <c r="P20" s="31"/>
      <c r="Q20" s="31"/>
      <c r="R20" s="31"/>
      <c r="S20" s="31"/>
      <c r="T20" s="31"/>
      <c r="U20" s="31"/>
      <c r="V20" s="31"/>
      <c r="W20" s="31"/>
      <c r="X20" s="31"/>
      <c r="Y20" s="31"/>
      <c r="Z20" s="31"/>
      <c r="AA20" s="31"/>
      <c r="AB20" s="31"/>
      <c r="AC20" s="33"/>
      <c r="AD20" s="10"/>
    </row>
    <row r="21" spans="1:30" ht="20" customHeight="1">
      <c r="B21" s="271">
        <v>14</v>
      </c>
      <c r="C21" s="840"/>
      <c r="D21" s="840"/>
      <c r="E21" s="538"/>
      <c r="F21" s="542"/>
      <c r="G21" s="540"/>
      <c r="H21" s="31"/>
      <c r="I21" s="31"/>
      <c r="J21" s="31"/>
      <c r="K21" s="31"/>
      <c r="L21" s="31"/>
      <c r="M21" s="31"/>
      <c r="N21" s="31"/>
      <c r="O21" s="31"/>
      <c r="P21" s="31"/>
      <c r="Q21" s="31"/>
      <c r="R21" s="31"/>
      <c r="S21" s="31"/>
      <c r="T21" s="31"/>
      <c r="U21" s="31"/>
      <c r="V21" s="31"/>
      <c r="W21" s="31"/>
      <c r="X21" s="31"/>
      <c r="Y21" s="31"/>
      <c r="Z21" s="31"/>
      <c r="AA21" s="31"/>
      <c r="AB21" s="31"/>
      <c r="AC21" s="33"/>
      <c r="AD21" s="10"/>
    </row>
    <row r="22" spans="1:30" ht="20" customHeight="1">
      <c r="B22" s="271">
        <v>15</v>
      </c>
      <c r="C22" s="840"/>
      <c r="D22" s="840"/>
      <c r="E22" s="538"/>
      <c r="F22" s="542"/>
      <c r="G22" s="540"/>
      <c r="H22" s="31"/>
      <c r="I22" s="31"/>
      <c r="J22" s="31"/>
      <c r="K22" s="31"/>
      <c r="L22" s="31"/>
      <c r="M22" s="31"/>
      <c r="N22" s="31"/>
      <c r="O22" s="31"/>
      <c r="P22" s="31"/>
      <c r="Q22" s="31"/>
      <c r="R22" s="31"/>
      <c r="S22" s="31"/>
      <c r="T22" s="31"/>
      <c r="U22" s="31"/>
      <c r="V22" s="31"/>
      <c r="W22" s="31"/>
      <c r="X22" s="31"/>
      <c r="Y22" s="31"/>
      <c r="Z22" s="31"/>
      <c r="AA22" s="31"/>
      <c r="AB22" s="31"/>
      <c r="AC22" s="35" t="str">
        <f t="shared" ref="AC22:AC27" si="0">IF(AD22&lt;&gt;0, AC21+1, "")</f>
        <v/>
      </c>
      <c r="AD22" s="10"/>
    </row>
    <row r="23" spans="1:30" ht="20" customHeight="1">
      <c r="B23" s="271">
        <v>16</v>
      </c>
      <c r="C23" s="840"/>
      <c r="D23" s="840"/>
      <c r="E23" s="538"/>
      <c r="F23" s="542"/>
      <c r="G23" s="540"/>
      <c r="H23" s="31"/>
      <c r="I23" s="31"/>
      <c r="J23" s="31"/>
      <c r="K23" s="31"/>
      <c r="L23" s="31"/>
      <c r="M23" s="31"/>
      <c r="N23" s="31"/>
      <c r="O23" s="31"/>
      <c r="P23" s="31"/>
      <c r="Q23" s="31"/>
      <c r="R23" s="31"/>
      <c r="S23" s="31"/>
      <c r="T23" s="31"/>
      <c r="U23" s="31"/>
      <c r="V23" s="31"/>
      <c r="W23" s="31"/>
      <c r="X23" s="31"/>
      <c r="Y23" s="31"/>
      <c r="Z23" s="31"/>
      <c r="AA23" s="31"/>
      <c r="AB23" s="31"/>
      <c r="AC23" s="35" t="str">
        <f t="shared" si="0"/>
        <v/>
      </c>
      <c r="AD23" s="10"/>
    </row>
    <row r="24" spans="1:30" ht="20" customHeight="1">
      <c r="B24" s="271">
        <v>17</v>
      </c>
      <c r="C24" s="840"/>
      <c r="D24" s="840"/>
      <c r="E24" s="538"/>
      <c r="F24" s="542"/>
      <c r="G24" s="540"/>
      <c r="H24" s="31"/>
      <c r="I24" s="31"/>
      <c r="J24" s="31"/>
      <c r="K24" s="31"/>
      <c r="L24" s="31"/>
      <c r="M24" s="31"/>
      <c r="N24" s="31"/>
      <c r="O24" s="31"/>
      <c r="P24" s="31"/>
      <c r="Q24" s="31"/>
      <c r="R24" s="31"/>
      <c r="S24" s="31"/>
      <c r="T24" s="31"/>
      <c r="U24" s="31"/>
      <c r="V24" s="31"/>
      <c r="W24" s="31"/>
      <c r="X24" s="31"/>
      <c r="Y24" s="31"/>
      <c r="Z24" s="31"/>
      <c r="AA24" s="31"/>
      <c r="AB24" s="31"/>
      <c r="AC24" s="35" t="str">
        <f t="shared" si="0"/>
        <v/>
      </c>
      <c r="AD24" s="10"/>
    </row>
    <row r="25" spans="1:30" ht="20" customHeight="1">
      <c r="B25" s="271">
        <v>18</v>
      </c>
      <c r="C25" s="840"/>
      <c r="D25" s="840"/>
      <c r="E25" s="538"/>
      <c r="F25" s="542"/>
      <c r="G25" s="540"/>
      <c r="H25" s="31"/>
      <c r="I25" s="31"/>
      <c r="J25" s="31"/>
      <c r="K25" s="31"/>
      <c r="L25" s="31"/>
      <c r="M25" s="31"/>
      <c r="N25" s="31"/>
      <c r="O25" s="31"/>
      <c r="P25" s="31"/>
      <c r="Q25" s="31"/>
      <c r="R25" s="31"/>
      <c r="S25" s="31"/>
      <c r="T25" s="31"/>
      <c r="U25" s="31"/>
      <c r="V25" s="31"/>
      <c r="W25" s="31"/>
      <c r="X25" s="31"/>
      <c r="Y25" s="31"/>
      <c r="Z25" s="31"/>
      <c r="AA25" s="31"/>
      <c r="AB25" s="31"/>
      <c r="AC25" s="35" t="str">
        <f t="shared" si="0"/>
        <v/>
      </c>
      <c r="AD25" s="10"/>
    </row>
    <row r="26" spans="1:30" ht="20" customHeight="1">
      <c r="B26" s="271">
        <v>19</v>
      </c>
      <c r="C26" s="840"/>
      <c r="D26" s="840"/>
      <c r="E26" s="538"/>
      <c r="F26" s="542"/>
      <c r="G26" s="540"/>
      <c r="H26" s="31"/>
      <c r="I26" s="31"/>
      <c r="J26" s="31"/>
      <c r="K26" s="31"/>
      <c r="L26" s="31"/>
      <c r="M26" s="31"/>
      <c r="N26" s="31"/>
      <c r="O26" s="31"/>
      <c r="P26" s="31"/>
      <c r="Q26" s="31"/>
      <c r="R26" s="31"/>
      <c r="S26" s="31"/>
      <c r="T26" s="31"/>
      <c r="U26" s="31"/>
      <c r="V26" s="31"/>
      <c r="W26" s="31"/>
      <c r="X26" s="31"/>
      <c r="Y26" s="31"/>
      <c r="Z26" s="31"/>
      <c r="AA26" s="31"/>
      <c r="AB26" s="31"/>
      <c r="AC26" s="35" t="str">
        <f t="shared" si="0"/>
        <v/>
      </c>
      <c r="AD26" s="10"/>
    </row>
    <row r="27" spans="1:30" ht="20" customHeight="1">
      <c r="B27" s="271">
        <v>20</v>
      </c>
      <c r="C27" s="840"/>
      <c r="D27" s="840"/>
      <c r="E27" s="538"/>
      <c r="F27" s="542"/>
      <c r="G27" s="540"/>
      <c r="H27" s="31"/>
      <c r="I27" s="31"/>
      <c r="J27" s="31"/>
      <c r="K27" s="31"/>
      <c r="L27" s="31"/>
      <c r="M27" s="31"/>
      <c r="N27" s="31"/>
      <c r="O27" s="31"/>
      <c r="P27" s="31"/>
      <c r="Q27" s="31"/>
      <c r="R27" s="31"/>
      <c r="S27" s="31"/>
      <c r="T27" s="31"/>
      <c r="U27" s="31"/>
      <c r="V27" s="31"/>
      <c r="W27" s="31"/>
      <c r="X27" s="31"/>
      <c r="Y27" s="31"/>
      <c r="Z27" s="31"/>
      <c r="AA27" s="31"/>
      <c r="AB27" s="31"/>
      <c r="AC27" s="35" t="str">
        <f t="shared" si="0"/>
        <v/>
      </c>
      <c r="AD27" s="10"/>
    </row>
    <row r="28" spans="1:30">
      <c r="H28" s="31"/>
      <c r="I28" s="31"/>
      <c r="J28" s="31"/>
      <c r="K28" s="31"/>
      <c r="L28" s="31"/>
      <c r="M28" s="31"/>
      <c r="N28" s="31"/>
      <c r="O28" s="31"/>
      <c r="P28" s="31"/>
      <c r="Q28" s="31"/>
      <c r="R28" s="31"/>
      <c r="S28" s="31"/>
      <c r="T28" s="31"/>
      <c r="U28" s="31"/>
      <c r="V28" s="31"/>
      <c r="W28" s="31"/>
      <c r="X28" s="31"/>
      <c r="Y28" s="31"/>
      <c r="Z28" s="31"/>
      <c r="AA28" s="31"/>
      <c r="AB28" s="31"/>
    </row>
  </sheetData>
  <sheetProtection algorithmName="SHA-512" hashValue="lEMDbaxqCvcbPIDdUsGW61v823I9VMZkfCKtog+4n2UANuwVU+UHTollwvv33Xf4i9sCYQ9wGpIgYW5TbPARaA==" saltValue="uzmM9Z2WMa0cE3OZGjyTpQ==" spinCount="100000" sheet="1" objects="1" scenarios="1" autoFilter="0" pivotTables="0"/>
  <mergeCells count="3">
    <mergeCell ref="B3:G3"/>
    <mergeCell ref="B5:C5"/>
    <mergeCell ref="D5:F5"/>
  </mergeCells>
  <conditionalFormatting sqref="A1:G27">
    <cfRule type="expression" dxfId="22" priority="1">
      <formula>CELL("protect", A1)=0</formula>
    </cfRule>
  </conditionalFormatting>
  <dataValidations disablePrompts="1" count="2">
    <dataValidation type="list" allowBlank="1" showInputMessage="1" showErrorMessage="1" sqref="E8:E27" xr:uid="{00000000-0002-0000-0C00-000000000000}">
      <formula1>"1,2,3,4,5,6,7"</formula1>
    </dataValidation>
    <dataValidation type="whole" operator="greaterThanOrEqual" showInputMessage="1" showErrorMessage="1" sqref="F8:F27" xr:uid="{00000000-0002-0000-0C00-000001000000}">
      <formula1>0</formula1>
    </dataValidation>
  </dataValidations>
  <pageMargins left="0.7" right="0.7" top="0.75" bottom="0.75" header="0.3" footer="0.3"/>
  <pageSetup paperSize="9"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C5D4FF"/>
    <pageSetUpPr fitToPage="1"/>
  </sheetPr>
  <dimension ref="B1:AF47"/>
  <sheetViews>
    <sheetView showGridLines="0" showRowColHeaders="0" zoomScale="90" zoomScaleNormal="90" zoomScaleSheetLayoutView="90" workbookViewId="0"/>
  </sheetViews>
  <sheetFormatPr baseColWidth="10" defaultColWidth="10.83203125" defaultRowHeight="14"/>
  <cols>
    <col min="1" max="1" width="2.33203125" style="15" customWidth="1"/>
    <col min="2" max="2" width="4.83203125" style="15" customWidth="1"/>
    <col min="3" max="4" width="25.83203125" style="15" customWidth="1"/>
    <col min="5" max="5" width="12.83203125" style="15" customWidth="1"/>
    <col min="6" max="30" width="8.83203125" style="15" customWidth="1"/>
    <col min="31" max="31" width="10.83203125" style="15" customWidth="1"/>
    <col min="32" max="16384" width="10.83203125" style="15"/>
  </cols>
  <sheetData>
    <row r="1" spans="2:32" s="98" customFormat="1" ht="31">
      <c r="B1" s="99" t="s">
        <v>112</v>
      </c>
      <c r="D1" s="99"/>
      <c r="E1" s="99"/>
    </row>
    <row r="2" spans="2:32" ht="19" customHeight="1">
      <c r="C2" s="3"/>
      <c r="D2" s="3"/>
      <c r="E2" s="3"/>
    </row>
    <row r="3" spans="2:32" ht="40" customHeight="1">
      <c r="B3" s="942" t="s">
        <v>393</v>
      </c>
      <c r="C3" s="904"/>
      <c r="D3" s="904"/>
      <c r="E3" s="904"/>
      <c r="F3" s="904"/>
      <c r="G3" s="904"/>
      <c r="H3" s="904"/>
    </row>
    <row r="5" spans="2:32" ht="20" customHeight="1">
      <c r="C5" s="258" t="s">
        <v>150</v>
      </c>
      <c r="D5" s="925" t="s">
        <v>151</v>
      </c>
      <c r="E5" s="938"/>
      <c r="F5" s="67"/>
      <c r="G5" s="67"/>
    </row>
    <row r="6" spans="2:32" ht="16" hidden="1">
      <c r="C6"/>
      <c r="D6" s="67"/>
      <c r="E6" s="67"/>
      <c r="F6" s="67"/>
      <c r="G6" s="67"/>
    </row>
    <row r="7" spans="2:32" ht="16" hidden="1">
      <c r="F7" s="67"/>
      <c r="G7" s="67"/>
      <c r="H7" s="67"/>
      <c r="I7" s="67"/>
      <c r="J7" s="67"/>
      <c r="K7" s="67"/>
      <c r="L7" s="67"/>
      <c r="M7" s="67"/>
      <c r="N7" s="67"/>
      <c r="O7" s="67"/>
      <c r="P7" s="67"/>
      <c r="Q7" s="67"/>
      <c r="R7" s="67"/>
      <c r="S7" s="67"/>
      <c r="T7" s="67"/>
      <c r="U7" s="67"/>
      <c r="V7" s="67"/>
      <c r="W7" s="67"/>
      <c r="X7" s="67"/>
      <c r="Y7" s="67"/>
      <c r="Z7" s="67"/>
      <c r="AA7" s="67"/>
      <c r="AB7" s="67"/>
      <c r="AC7" s="67"/>
      <c r="AD7" s="315"/>
    </row>
    <row r="8" spans="2:32" ht="20" hidden="1" customHeight="1"/>
    <row r="9" spans="2:32" s="8" customFormat="1" ht="180" customHeight="1">
      <c r="C9" s="59"/>
      <c r="D9" s="59"/>
      <c r="E9" s="59"/>
      <c r="F9" s="414" t="str">
        <f t="shared" ref="F9:AD9" si="0">IFERROR(VLOOKUP(F10,LU_StaffCategory,2,FALSE),"")</f>
        <v>N/A</v>
      </c>
      <c r="G9" s="415" t="str">
        <f t="shared" si="0"/>
        <v>Врач-специалист (интенсивная терапия)</v>
      </c>
      <c r="H9" s="415" t="str">
        <f t="shared" si="0"/>
        <v>Врач-специалист (диализ)</v>
      </c>
      <c r="I9" s="415" t="str">
        <f t="shared" si="0"/>
        <v>Врач-специалист (ЭКМО)</v>
      </c>
      <c r="J9" s="415" t="str">
        <f t="shared" si="0"/>
        <v>Врач-специалист (радиология)</v>
      </c>
      <c r="K9" s="415" t="str">
        <f t="shared" si="0"/>
        <v xml:space="preserve">Врач-специалист (госпитальная медицина) </v>
      </c>
      <c r="L9" s="415" t="str">
        <f t="shared" si="0"/>
        <v>Специалист-профессионал по сестринской помощи (амбулаторные больные)</v>
      </c>
      <c r="M9" s="415" t="str">
        <f t="shared" si="0"/>
        <v>Специалист-профессионал по сестринской помощи (палатный)</v>
      </c>
      <c r="N9" s="415" t="str">
        <f t="shared" si="0"/>
        <v>Специалист-профессионал по сестринской помощи (интенсивная терапия)</v>
      </c>
      <c r="O9" s="415" t="str">
        <f t="shared" si="0"/>
        <v>Специалист-профессионал по сестринской помощи (ЭКМО)</v>
      </c>
      <c r="P9" s="415" t="str">
        <f t="shared" si="0"/>
        <v>Специалист-профессионал по сестринской помощи (диализ)</v>
      </c>
      <c r="Q9" s="415" t="str">
        <f t="shared" si="0"/>
        <v>Специалист по респираторной терапии (РТ)</v>
      </c>
      <c r="R9" s="415" t="str">
        <f t="shared" si="0"/>
        <v>Техник по обслуживанию медицинского оборудования (радиология)</v>
      </c>
      <c r="S9" s="415" t="str">
        <f t="shared" si="0"/>
        <v>Техник-фармацевт</v>
      </c>
      <c r="T9" s="415" t="str">
        <f t="shared" si="0"/>
        <v>Техник-лаборант</v>
      </c>
      <c r="U9" s="415" t="str">
        <f t="shared" si="0"/>
        <v>Фармацевт</v>
      </c>
      <c r="V9" s="415" t="str">
        <f t="shared" si="0"/>
        <v>Диетолог и нутрициолог</v>
      </c>
      <c r="W9" s="415" t="str">
        <f t="shared" si="0"/>
        <v>Вспомогательный персонал больницы (уборщицы и санитарки)</v>
      </c>
      <c r="X9" s="415" t="str">
        <f t="shared" si="0"/>
        <v>Вспомогательный персонал больницы (медицинские секретари)</v>
      </c>
      <c r="Y9" s="415" t="str">
        <f t="shared" si="0"/>
        <v>Поддержка пациентов (социальная работа и консультирование)</v>
      </c>
      <c r="Z9" s="415" t="str">
        <f t="shared" si="0"/>
        <v>Поддержка пациентов (физиотерапия и трудотерапия)</v>
      </c>
      <c r="AA9" s="415" t="str">
        <f t="shared" si="0"/>
        <v>Поддержка пациентов (менеджер по ведению случаев)</v>
      </c>
      <c r="AB9" s="415" t="str">
        <f t="shared" si="0"/>
        <v>Помощник по уходу за больными/помощник врача</v>
      </c>
      <c r="AC9" s="415" t="str">
        <f t="shared" si="0"/>
        <v>N/A</v>
      </c>
      <c r="AD9" s="416" t="str">
        <f t="shared" si="0"/>
        <v>N/A</v>
      </c>
    </row>
    <row r="10" spans="2:32" s="313" customFormat="1" ht="61" customHeight="1">
      <c r="B10" s="316"/>
      <c r="C10" s="275" t="s">
        <v>394</v>
      </c>
      <c r="D10" s="276" t="s">
        <v>198</v>
      </c>
      <c r="E10" s="276" t="s">
        <v>395</v>
      </c>
      <c r="F10" s="272">
        <v>1</v>
      </c>
      <c r="G10" s="273">
        <v>2</v>
      </c>
      <c r="H10" s="273">
        <v>3</v>
      </c>
      <c r="I10" s="273">
        <v>4</v>
      </c>
      <c r="J10" s="273">
        <v>5</v>
      </c>
      <c r="K10" s="273">
        <v>6</v>
      </c>
      <c r="L10" s="273">
        <v>7</v>
      </c>
      <c r="M10" s="273">
        <v>8</v>
      </c>
      <c r="N10" s="273">
        <v>9</v>
      </c>
      <c r="O10" s="273">
        <v>10</v>
      </c>
      <c r="P10" s="273">
        <v>11</v>
      </c>
      <c r="Q10" s="273">
        <v>12</v>
      </c>
      <c r="R10" s="273">
        <v>13</v>
      </c>
      <c r="S10" s="273">
        <v>14</v>
      </c>
      <c r="T10" s="273">
        <v>15</v>
      </c>
      <c r="U10" s="273">
        <v>16</v>
      </c>
      <c r="V10" s="273">
        <v>17</v>
      </c>
      <c r="W10" s="273">
        <v>18</v>
      </c>
      <c r="X10" s="273">
        <v>19</v>
      </c>
      <c r="Y10" s="273">
        <v>20</v>
      </c>
      <c r="Z10" s="273">
        <v>21</v>
      </c>
      <c r="AA10" s="273">
        <v>22</v>
      </c>
      <c r="AB10" s="273">
        <v>23</v>
      </c>
      <c r="AC10" s="273">
        <v>24</v>
      </c>
      <c r="AD10" s="274">
        <v>25</v>
      </c>
      <c r="AE10" s="317" t="s">
        <v>397</v>
      </c>
      <c r="AF10" s="316"/>
    </row>
    <row r="11" spans="2:32" ht="20" customHeight="1">
      <c r="B11" s="487">
        <v>1</v>
      </c>
      <c r="C11" s="371" t="str">
        <f t="shared" ref="C11:C30" si="1">IFERROR(VLOOKUP(B11,LU_WorkUnit,2,FALSE),"")</f>
        <v>Cеверный регион</v>
      </c>
      <c r="D11" s="371" t="str">
        <f t="shared" ref="D11:D30" si="2">IFERROR(VLOOKUP(B11,LU_WorkUnit,3,FALSE),"")</f>
        <v>Помощь больным в критическом состоянии</v>
      </c>
      <c r="E11" s="358">
        <f>'Health Facility'!E8</f>
        <v>4</v>
      </c>
      <c r="F11" s="548"/>
      <c r="G11" s="547">
        <v>50</v>
      </c>
      <c r="H11" s="547">
        <v>2</v>
      </c>
      <c r="I11" s="548">
        <v>2</v>
      </c>
      <c r="J11" s="547">
        <v>2</v>
      </c>
      <c r="K11" s="548"/>
      <c r="L11" s="547"/>
      <c r="M11" s="547"/>
      <c r="N11" s="547">
        <v>200</v>
      </c>
      <c r="O11" s="547">
        <v>30</v>
      </c>
      <c r="P11" s="547">
        <v>50</v>
      </c>
      <c r="Q11" s="547">
        <v>300</v>
      </c>
      <c r="R11" s="548">
        <v>10</v>
      </c>
      <c r="S11" s="548">
        <v>40</v>
      </c>
      <c r="T11" s="548">
        <v>50</v>
      </c>
      <c r="U11" s="548">
        <v>50</v>
      </c>
      <c r="V11" s="548">
        <v>25</v>
      </c>
      <c r="W11" s="548">
        <v>40</v>
      </c>
      <c r="X11" s="548">
        <v>30</v>
      </c>
      <c r="Y11" s="548">
        <v>60</v>
      </c>
      <c r="Z11" s="548">
        <v>50</v>
      </c>
      <c r="AA11" s="548">
        <v>60</v>
      </c>
      <c r="AB11" s="548"/>
      <c r="AC11" s="548"/>
      <c r="AD11" s="548"/>
      <c r="AE11" s="384">
        <f>IF(SUM(F11:AD11)&lt;&gt;0, SUM(F11:AD11), "")</f>
        <v>1051</v>
      </c>
      <c r="AF11" s="270"/>
    </row>
    <row r="12" spans="2:32" ht="20" customHeight="1">
      <c r="B12" s="487">
        <v>2</v>
      </c>
      <c r="C12" s="371" t="str">
        <f t="shared" si="1"/>
        <v>Cеверный регион</v>
      </c>
      <c r="D12" s="371" t="str">
        <f t="shared" si="2"/>
        <v>Помощь больным с тяжелой степенью</v>
      </c>
      <c r="E12" s="358">
        <f>'Health Facility'!E9</f>
        <v>3</v>
      </c>
      <c r="F12" s="548"/>
      <c r="G12" s="547"/>
      <c r="H12" s="547"/>
      <c r="I12" s="548"/>
      <c r="J12" s="547"/>
      <c r="K12" s="548">
        <v>100</v>
      </c>
      <c r="L12" s="547"/>
      <c r="M12" s="547">
        <v>750</v>
      </c>
      <c r="N12" s="547"/>
      <c r="O12" s="547"/>
      <c r="P12" s="547"/>
      <c r="Q12" s="547">
        <v>300</v>
      </c>
      <c r="R12" s="548"/>
      <c r="S12" s="548">
        <v>40</v>
      </c>
      <c r="T12" s="548">
        <v>50</v>
      </c>
      <c r="U12" s="548">
        <v>50</v>
      </c>
      <c r="V12" s="548">
        <v>25</v>
      </c>
      <c r="W12" s="548">
        <v>40</v>
      </c>
      <c r="X12" s="548">
        <v>30</v>
      </c>
      <c r="Y12" s="548">
        <v>60</v>
      </c>
      <c r="Z12" s="548">
        <v>50</v>
      </c>
      <c r="AA12" s="548">
        <v>60</v>
      </c>
      <c r="AB12" s="548"/>
      <c r="AC12" s="548"/>
      <c r="AD12" s="548"/>
      <c r="AE12" s="384">
        <f t="shared" ref="AE12:AE30" si="3">IF(SUM(F12:AD12)&lt;&gt;0, SUM(F12:AD12), "")</f>
        <v>1555</v>
      </c>
      <c r="AF12" s="270"/>
    </row>
    <row r="13" spans="2:32" ht="20" customHeight="1">
      <c r="B13" s="487">
        <v>3</v>
      </c>
      <c r="C13" s="371" t="str">
        <f t="shared" si="1"/>
        <v>Cеверный регион</v>
      </c>
      <c r="D13" s="371" t="str">
        <f t="shared" si="2"/>
        <v>Помощь больным с умеренной степенью</v>
      </c>
      <c r="E13" s="358">
        <f>'Health Facility'!E10</f>
        <v>2</v>
      </c>
      <c r="F13" s="548"/>
      <c r="G13" s="547"/>
      <c r="H13" s="547"/>
      <c r="I13" s="548"/>
      <c r="J13" s="547"/>
      <c r="K13" s="548">
        <v>100</v>
      </c>
      <c r="L13" s="547"/>
      <c r="M13" s="547">
        <v>750</v>
      </c>
      <c r="N13" s="547"/>
      <c r="O13" s="547"/>
      <c r="P13" s="547"/>
      <c r="Q13" s="547"/>
      <c r="R13" s="548"/>
      <c r="S13" s="548">
        <v>20</v>
      </c>
      <c r="T13" s="548">
        <v>50</v>
      </c>
      <c r="U13" s="548">
        <v>50</v>
      </c>
      <c r="V13" s="548"/>
      <c r="W13" s="548">
        <v>40</v>
      </c>
      <c r="X13" s="548">
        <v>30</v>
      </c>
      <c r="Y13" s="548">
        <v>60</v>
      </c>
      <c r="Z13" s="548"/>
      <c r="AA13" s="548">
        <v>60</v>
      </c>
      <c r="AB13" s="548"/>
      <c r="AC13" s="548"/>
      <c r="AD13" s="548"/>
      <c r="AE13" s="384">
        <f t="shared" si="3"/>
        <v>1160</v>
      </c>
      <c r="AF13" s="270"/>
    </row>
    <row r="14" spans="2:32" ht="20" customHeight="1">
      <c r="B14" s="487">
        <v>4</v>
      </c>
      <c r="C14" s="371" t="str">
        <f t="shared" si="1"/>
        <v>Южный регион</v>
      </c>
      <c r="D14" s="371" t="str">
        <f t="shared" si="2"/>
        <v>Помощь больным с тяжелой степенью</v>
      </c>
      <c r="E14" s="358">
        <f>'Health Facility'!E11</f>
        <v>3</v>
      </c>
      <c r="F14" s="548"/>
      <c r="G14" s="547"/>
      <c r="H14" s="547"/>
      <c r="I14" s="548"/>
      <c r="J14" s="547"/>
      <c r="K14" s="548">
        <v>50</v>
      </c>
      <c r="L14" s="547"/>
      <c r="M14" s="547">
        <v>400</v>
      </c>
      <c r="N14" s="547"/>
      <c r="O14" s="547"/>
      <c r="P14" s="547"/>
      <c r="Q14" s="547">
        <v>200</v>
      </c>
      <c r="R14" s="548"/>
      <c r="S14" s="548">
        <v>20</v>
      </c>
      <c r="T14" s="548">
        <v>50</v>
      </c>
      <c r="U14" s="548">
        <v>50</v>
      </c>
      <c r="V14" s="548">
        <v>25</v>
      </c>
      <c r="W14" s="548">
        <v>40</v>
      </c>
      <c r="X14" s="548">
        <v>30</v>
      </c>
      <c r="Y14" s="548">
        <v>60</v>
      </c>
      <c r="Z14" s="548">
        <v>40</v>
      </c>
      <c r="AA14" s="548">
        <v>60</v>
      </c>
      <c r="AB14" s="548"/>
      <c r="AC14" s="548"/>
      <c r="AD14" s="548"/>
      <c r="AE14" s="384">
        <f t="shared" si="3"/>
        <v>1025</v>
      </c>
      <c r="AF14" s="270"/>
    </row>
    <row r="15" spans="2:32" ht="20" customHeight="1">
      <c r="B15" s="487">
        <v>5</v>
      </c>
      <c r="C15" s="371" t="str">
        <f t="shared" si="1"/>
        <v>Южный регион</v>
      </c>
      <c r="D15" s="371" t="str">
        <f t="shared" si="2"/>
        <v>Помощь больным с умеренной степенью</v>
      </c>
      <c r="E15" s="358">
        <f>'Health Facility'!E12</f>
        <v>2</v>
      </c>
      <c r="F15" s="548"/>
      <c r="G15" s="547"/>
      <c r="H15" s="547"/>
      <c r="I15" s="548"/>
      <c r="J15" s="547"/>
      <c r="K15" s="548">
        <v>50</v>
      </c>
      <c r="L15" s="547"/>
      <c r="M15" s="547">
        <v>400</v>
      </c>
      <c r="N15" s="547"/>
      <c r="O15" s="547"/>
      <c r="P15" s="547"/>
      <c r="Q15" s="547"/>
      <c r="R15" s="548"/>
      <c r="S15" s="548">
        <v>20</v>
      </c>
      <c r="T15" s="548">
        <v>50</v>
      </c>
      <c r="U15" s="548">
        <v>50</v>
      </c>
      <c r="V15" s="548"/>
      <c r="W15" s="548">
        <v>40</v>
      </c>
      <c r="X15" s="548">
        <v>30</v>
      </c>
      <c r="Y15" s="548">
        <v>50</v>
      </c>
      <c r="Z15" s="548"/>
      <c r="AA15" s="548">
        <v>60</v>
      </c>
      <c r="AB15" s="548"/>
      <c r="AC15" s="548"/>
      <c r="AD15" s="548"/>
      <c r="AE15" s="384">
        <f t="shared" si="3"/>
        <v>750</v>
      </c>
      <c r="AF15" s="270"/>
    </row>
    <row r="16" spans="2:32" ht="20" customHeight="1">
      <c r="B16" s="487">
        <v>6</v>
      </c>
      <c r="C16" s="371" t="str">
        <f t="shared" si="1"/>
        <v>Центр скрининга</v>
      </c>
      <c r="D16" s="371" t="str">
        <f t="shared" si="2"/>
        <v>Новый пункт скрининга</v>
      </c>
      <c r="E16" s="358">
        <f>'Health Facility'!E13</f>
        <v>5</v>
      </c>
      <c r="F16" s="548"/>
      <c r="G16" s="547"/>
      <c r="H16" s="547"/>
      <c r="I16" s="547"/>
      <c r="J16" s="547"/>
      <c r="K16" s="548"/>
      <c r="L16" s="547"/>
      <c r="M16" s="547"/>
      <c r="N16" s="547"/>
      <c r="O16" s="547"/>
      <c r="P16" s="547"/>
      <c r="Q16" s="547"/>
      <c r="R16" s="548"/>
      <c r="S16" s="548"/>
      <c r="T16" s="548"/>
      <c r="U16" s="548"/>
      <c r="V16" s="548"/>
      <c r="W16" s="548"/>
      <c r="X16" s="548"/>
      <c r="Y16" s="548"/>
      <c r="Z16" s="548"/>
      <c r="AA16" s="548"/>
      <c r="AB16" s="548"/>
      <c r="AC16" s="548"/>
      <c r="AD16" s="548"/>
      <c r="AE16" s="384" t="str">
        <f t="shared" si="3"/>
        <v/>
      </c>
      <c r="AF16" s="270"/>
    </row>
    <row r="17" spans="2:32" ht="20" customHeight="1">
      <c r="B17" s="487">
        <v>7</v>
      </c>
      <c r="C17" s="371" t="str">
        <f t="shared" si="1"/>
        <v>Полевой госпиталь "Север"</v>
      </c>
      <c r="D17" s="371" t="str">
        <f t="shared" si="2"/>
        <v>Помощь больным в критическом состоянии</v>
      </c>
      <c r="E17" s="358">
        <f>'Health Facility'!E14</f>
        <v>4</v>
      </c>
      <c r="F17" s="548"/>
      <c r="G17" s="547"/>
      <c r="H17" s="547"/>
      <c r="I17" s="548"/>
      <c r="J17" s="547"/>
      <c r="K17" s="548"/>
      <c r="L17" s="547"/>
      <c r="M17" s="547"/>
      <c r="N17" s="547"/>
      <c r="O17" s="547"/>
      <c r="P17" s="547"/>
      <c r="Q17" s="547"/>
      <c r="R17" s="548"/>
      <c r="S17" s="548"/>
      <c r="T17" s="548"/>
      <c r="U17" s="548"/>
      <c r="V17" s="548"/>
      <c r="W17" s="548"/>
      <c r="X17" s="548"/>
      <c r="Y17" s="548"/>
      <c r="Z17" s="548"/>
      <c r="AA17" s="548"/>
      <c r="AB17" s="548"/>
      <c r="AC17" s="548"/>
      <c r="AD17" s="548"/>
      <c r="AE17" s="384" t="str">
        <f t="shared" si="3"/>
        <v/>
      </c>
      <c r="AF17" s="270"/>
    </row>
    <row r="18" spans="2:32" ht="20" customHeight="1">
      <c r="B18" s="487">
        <v>8</v>
      </c>
      <c r="C18" s="371" t="str">
        <f t="shared" si="1"/>
        <v>Полевой госпиталь "Юг"</v>
      </c>
      <c r="D18" s="371" t="str">
        <f t="shared" si="2"/>
        <v>Помощь больным с умеренной степенью</v>
      </c>
      <c r="E18" s="358">
        <f>'Health Facility'!E15</f>
        <v>2</v>
      </c>
      <c r="F18" s="548"/>
      <c r="G18" s="547"/>
      <c r="H18" s="547"/>
      <c r="I18" s="547"/>
      <c r="J18" s="547"/>
      <c r="K18" s="548"/>
      <c r="L18" s="547"/>
      <c r="M18" s="547"/>
      <c r="N18" s="547"/>
      <c r="O18" s="547"/>
      <c r="P18" s="547"/>
      <c r="Q18" s="548"/>
      <c r="R18" s="548"/>
      <c r="S18" s="548"/>
      <c r="T18" s="548"/>
      <c r="U18" s="548"/>
      <c r="V18" s="548"/>
      <c r="W18" s="548"/>
      <c r="X18" s="548"/>
      <c r="Y18" s="548"/>
      <c r="Z18" s="548"/>
      <c r="AA18" s="548"/>
      <c r="AB18" s="548"/>
      <c r="AC18" s="548"/>
      <c r="AD18" s="548"/>
      <c r="AE18" s="384" t="str">
        <f t="shared" si="3"/>
        <v/>
      </c>
      <c r="AF18" s="270"/>
    </row>
    <row r="19" spans="2:32" ht="20" customHeight="1">
      <c r="B19" s="487">
        <v>9</v>
      </c>
      <c r="C19" s="371" t="str">
        <f t="shared" si="1"/>
        <v>Помощь на дому, Север</v>
      </c>
      <c r="D19" s="371" t="str">
        <f t="shared" si="2"/>
        <v>Помощь больным с легкой степенью</v>
      </c>
      <c r="E19" s="358">
        <f>'Health Facility'!E16</f>
        <v>1</v>
      </c>
      <c r="F19" s="548"/>
      <c r="G19" s="547"/>
      <c r="H19" s="547"/>
      <c r="I19" s="547"/>
      <c r="J19" s="547"/>
      <c r="K19" s="547"/>
      <c r="L19" s="547">
        <v>500</v>
      </c>
      <c r="M19" s="547"/>
      <c r="N19" s="547"/>
      <c r="O19" s="547"/>
      <c r="P19" s="547"/>
      <c r="Q19" s="548"/>
      <c r="R19" s="548"/>
      <c r="S19" s="548"/>
      <c r="T19" s="548"/>
      <c r="U19" s="548"/>
      <c r="V19" s="548"/>
      <c r="W19" s="548"/>
      <c r="X19" s="548"/>
      <c r="Y19" s="548"/>
      <c r="Z19" s="548"/>
      <c r="AA19" s="548"/>
      <c r="AB19" s="548">
        <v>750</v>
      </c>
      <c r="AC19" s="548"/>
      <c r="AD19" s="548"/>
      <c r="AE19" s="384">
        <f t="shared" si="3"/>
        <v>1250</v>
      </c>
      <c r="AF19" s="270"/>
    </row>
    <row r="20" spans="2:32" ht="20" customHeight="1">
      <c r="B20" s="487">
        <v>10</v>
      </c>
      <c r="C20" s="371" t="str">
        <f t="shared" si="1"/>
        <v>Помощь на дому, Юг</v>
      </c>
      <c r="D20" s="371" t="str">
        <f t="shared" si="2"/>
        <v>Помощь больным с легкой степенью</v>
      </c>
      <c r="E20" s="358">
        <f>'Health Facility'!E17</f>
        <v>1</v>
      </c>
      <c r="F20" s="548"/>
      <c r="G20" s="554"/>
      <c r="H20" s="547"/>
      <c r="I20" s="547"/>
      <c r="J20" s="547"/>
      <c r="K20" s="547"/>
      <c r="L20" s="547">
        <v>500</v>
      </c>
      <c r="M20" s="547"/>
      <c r="N20" s="547"/>
      <c r="O20" s="547"/>
      <c r="P20" s="547"/>
      <c r="Q20" s="548"/>
      <c r="R20" s="548"/>
      <c r="S20" s="548"/>
      <c r="T20" s="548"/>
      <c r="U20" s="548"/>
      <c r="V20" s="548"/>
      <c r="W20" s="548"/>
      <c r="X20" s="548"/>
      <c r="Y20" s="548"/>
      <c r="Z20" s="548"/>
      <c r="AA20" s="548"/>
      <c r="AB20" s="548">
        <v>750</v>
      </c>
      <c r="AC20" s="548"/>
      <c r="AD20" s="548"/>
      <c r="AE20" s="384">
        <f t="shared" si="3"/>
        <v>1250</v>
      </c>
      <c r="AF20" s="270"/>
    </row>
    <row r="21" spans="2:32" ht="20" customHeight="1">
      <c r="B21" s="487">
        <v>11</v>
      </c>
      <c r="C21" s="371" t="str">
        <f t="shared" si="1"/>
        <v>Мобильный скрининг</v>
      </c>
      <c r="D21" s="371" t="str">
        <f t="shared" si="2"/>
        <v>Мобильный блок скрининга</v>
      </c>
      <c r="E21" s="358">
        <f>'Health Facility'!E18</f>
        <v>5</v>
      </c>
      <c r="F21" s="548"/>
      <c r="G21" s="547"/>
      <c r="H21" s="547"/>
      <c r="I21" s="547"/>
      <c r="J21" s="547"/>
      <c r="K21" s="547"/>
      <c r="L21" s="547">
        <v>10</v>
      </c>
      <c r="M21" s="547"/>
      <c r="N21" s="547"/>
      <c r="O21" s="547"/>
      <c r="P21" s="547"/>
      <c r="Q21" s="548"/>
      <c r="R21" s="548"/>
      <c r="S21" s="548"/>
      <c r="T21" s="548"/>
      <c r="U21" s="548"/>
      <c r="V21" s="548"/>
      <c r="W21" s="548"/>
      <c r="X21" s="548"/>
      <c r="Y21" s="548"/>
      <c r="Z21" s="548"/>
      <c r="AA21" s="548"/>
      <c r="AB21" s="548">
        <v>10</v>
      </c>
      <c r="AC21" s="548"/>
      <c r="AD21" s="548"/>
      <c r="AE21" s="384">
        <f t="shared" si="3"/>
        <v>20</v>
      </c>
      <c r="AF21" s="270"/>
    </row>
    <row r="22" spans="2:32" ht="20" customHeight="1">
      <c r="B22" s="487">
        <v>12</v>
      </c>
      <c r="C22" s="371">
        <f t="shared" si="1"/>
        <v>0</v>
      </c>
      <c r="D22" s="371">
        <f t="shared" si="2"/>
        <v>0</v>
      </c>
      <c r="E22" s="358">
        <f>'Health Facility'!E19</f>
        <v>0</v>
      </c>
      <c r="F22" s="547"/>
      <c r="G22" s="547"/>
      <c r="H22" s="547"/>
      <c r="I22" s="547"/>
      <c r="J22" s="547"/>
      <c r="K22" s="547"/>
      <c r="L22" s="547"/>
      <c r="M22" s="547"/>
      <c r="N22" s="547"/>
      <c r="O22" s="547"/>
      <c r="P22" s="548"/>
      <c r="Q22" s="548"/>
      <c r="R22" s="548"/>
      <c r="S22" s="548"/>
      <c r="T22" s="548"/>
      <c r="U22" s="548"/>
      <c r="V22" s="548"/>
      <c r="W22" s="548"/>
      <c r="X22" s="548"/>
      <c r="Y22" s="548"/>
      <c r="Z22" s="548"/>
      <c r="AA22" s="548"/>
      <c r="AB22" s="548"/>
      <c r="AC22" s="548"/>
      <c r="AD22" s="548"/>
      <c r="AE22" s="384" t="str">
        <f t="shared" si="3"/>
        <v/>
      </c>
      <c r="AF22" s="270"/>
    </row>
    <row r="23" spans="2:32" ht="20" customHeight="1">
      <c r="B23" s="487">
        <v>13</v>
      </c>
      <c r="C23" s="371">
        <f t="shared" si="1"/>
        <v>0</v>
      </c>
      <c r="D23" s="371">
        <f t="shared" si="2"/>
        <v>0</v>
      </c>
      <c r="E23" s="358">
        <f>'Health Facility'!E20</f>
        <v>0</v>
      </c>
      <c r="F23" s="547"/>
      <c r="G23" s="547"/>
      <c r="H23" s="547"/>
      <c r="I23" s="547"/>
      <c r="J23" s="547"/>
      <c r="K23" s="547"/>
      <c r="L23" s="547"/>
      <c r="M23" s="547"/>
      <c r="N23" s="547"/>
      <c r="O23" s="547"/>
      <c r="P23" s="548"/>
      <c r="Q23" s="548"/>
      <c r="R23" s="548"/>
      <c r="S23" s="548"/>
      <c r="T23" s="548"/>
      <c r="U23" s="548"/>
      <c r="V23" s="548"/>
      <c r="W23" s="548"/>
      <c r="X23" s="548"/>
      <c r="Y23" s="548"/>
      <c r="Z23" s="548"/>
      <c r="AA23" s="548"/>
      <c r="AB23" s="548"/>
      <c r="AC23" s="548"/>
      <c r="AD23" s="548"/>
      <c r="AE23" s="384" t="str">
        <f t="shared" si="3"/>
        <v/>
      </c>
      <c r="AF23" s="270"/>
    </row>
    <row r="24" spans="2:32" ht="20" customHeight="1">
      <c r="B24" s="487">
        <v>14</v>
      </c>
      <c r="C24" s="371">
        <f t="shared" si="1"/>
        <v>0</v>
      </c>
      <c r="D24" s="371">
        <f t="shared" si="2"/>
        <v>0</v>
      </c>
      <c r="E24" s="358">
        <f>'Health Facility'!E21</f>
        <v>0</v>
      </c>
      <c r="F24" s="547"/>
      <c r="G24" s="547"/>
      <c r="H24" s="547"/>
      <c r="I24" s="547"/>
      <c r="J24" s="547"/>
      <c r="K24" s="547"/>
      <c r="L24" s="547"/>
      <c r="M24" s="547"/>
      <c r="N24" s="547"/>
      <c r="O24" s="547"/>
      <c r="P24" s="548"/>
      <c r="Q24" s="548"/>
      <c r="R24" s="548"/>
      <c r="S24" s="548"/>
      <c r="T24" s="548"/>
      <c r="U24" s="548"/>
      <c r="V24" s="548"/>
      <c r="W24" s="548"/>
      <c r="X24" s="548"/>
      <c r="Y24" s="548"/>
      <c r="Z24" s="548"/>
      <c r="AA24" s="548"/>
      <c r="AB24" s="548"/>
      <c r="AC24" s="548"/>
      <c r="AD24" s="548"/>
      <c r="AE24" s="384" t="str">
        <f t="shared" si="3"/>
        <v/>
      </c>
      <c r="AF24" s="270"/>
    </row>
    <row r="25" spans="2:32" ht="20" customHeight="1">
      <c r="B25" s="487">
        <v>15</v>
      </c>
      <c r="C25" s="371">
        <f t="shared" si="1"/>
        <v>0</v>
      </c>
      <c r="D25" s="371">
        <f t="shared" si="2"/>
        <v>0</v>
      </c>
      <c r="E25" s="358">
        <f>'Health Facility'!E22</f>
        <v>0</v>
      </c>
      <c r="F25" s="547"/>
      <c r="G25" s="547"/>
      <c r="H25" s="547"/>
      <c r="I25" s="547"/>
      <c r="J25" s="547"/>
      <c r="K25" s="547"/>
      <c r="L25" s="547"/>
      <c r="M25" s="547"/>
      <c r="N25" s="547"/>
      <c r="O25" s="547"/>
      <c r="P25" s="548"/>
      <c r="Q25" s="548"/>
      <c r="R25" s="548"/>
      <c r="S25" s="548"/>
      <c r="T25" s="548"/>
      <c r="U25" s="548"/>
      <c r="V25" s="548"/>
      <c r="W25" s="548"/>
      <c r="X25" s="548"/>
      <c r="Y25" s="548"/>
      <c r="Z25" s="548"/>
      <c r="AA25" s="548"/>
      <c r="AB25" s="548"/>
      <c r="AC25" s="548"/>
      <c r="AD25" s="548"/>
      <c r="AE25" s="384" t="str">
        <f t="shared" si="3"/>
        <v/>
      </c>
      <c r="AF25" s="270"/>
    </row>
    <row r="26" spans="2:32" ht="20" customHeight="1">
      <c r="B26" s="487">
        <v>16</v>
      </c>
      <c r="C26" s="371">
        <f t="shared" si="1"/>
        <v>0</v>
      </c>
      <c r="D26" s="371">
        <f t="shared" si="2"/>
        <v>0</v>
      </c>
      <c r="E26" s="358">
        <f>'Health Facility'!E23</f>
        <v>0</v>
      </c>
      <c r="F26" s="547"/>
      <c r="G26" s="547"/>
      <c r="H26" s="547"/>
      <c r="I26" s="547"/>
      <c r="J26" s="547"/>
      <c r="K26" s="547"/>
      <c r="L26" s="547"/>
      <c r="M26" s="547"/>
      <c r="N26" s="547"/>
      <c r="O26" s="547"/>
      <c r="P26" s="548"/>
      <c r="Q26" s="548"/>
      <c r="R26" s="548"/>
      <c r="S26" s="548"/>
      <c r="T26" s="548"/>
      <c r="U26" s="548"/>
      <c r="V26" s="548"/>
      <c r="W26" s="548"/>
      <c r="X26" s="548"/>
      <c r="Y26" s="548"/>
      <c r="Z26" s="548"/>
      <c r="AA26" s="548"/>
      <c r="AB26" s="548"/>
      <c r="AC26" s="548"/>
      <c r="AD26" s="548"/>
      <c r="AE26" s="384" t="str">
        <f t="shared" si="3"/>
        <v/>
      </c>
      <c r="AF26" s="270"/>
    </row>
    <row r="27" spans="2:32" ht="20" customHeight="1">
      <c r="B27" s="487">
        <v>17</v>
      </c>
      <c r="C27" s="371">
        <f t="shared" si="1"/>
        <v>0</v>
      </c>
      <c r="D27" s="371">
        <f t="shared" si="2"/>
        <v>0</v>
      </c>
      <c r="E27" s="358">
        <f>'Health Facility'!E24</f>
        <v>0</v>
      </c>
      <c r="F27" s="547"/>
      <c r="G27" s="547"/>
      <c r="H27" s="547"/>
      <c r="I27" s="547"/>
      <c r="J27" s="547"/>
      <c r="K27" s="547"/>
      <c r="L27" s="547"/>
      <c r="M27" s="547"/>
      <c r="N27" s="547"/>
      <c r="O27" s="547"/>
      <c r="P27" s="548"/>
      <c r="Q27" s="548"/>
      <c r="R27" s="548"/>
      <c r="S27" s="548"/>
      <c r="T27" s="548"/>
      <c r="U27" s="548"/>
      <c r="V27" s="548"/>
      <c r="W27" s="548"/>
      <c r="X27" s="548"/>
      <c r="Y27" s="548"/>
      <c r="Z27" s="548"/>
      <c r="AA27" s="548"/>
      <c r="AB27" s="548"/>
      <c r="AC27" s="548"/>
      <c r="AD27" s="548"/>
      <c r="AE27" s="384" t="str">
        <f t="shared" si="3"/>
        <v/>
      </c>
      <c r="AF27" s="270"/>
    </row>
    <row r="28" spans="2:32" ht="20" customHeight="1">
      <c r="B28" s="487">
        <v>18</v>
      </c>
      <c r="C28" s="371">
        <f t="shared" si="1"/>
        <v>0</v>
      </c>
      <c r="D28" s="371">
        <f t="shared" si="2"/>
        <v>0</v>
      </c>
      <c r="E28" s="358">
        <f>'Health Facility'!E25</f>
        <v>0</v>
      </c>
      <c r="F28" s="547"/>
      <c r="G28" s="547"/>
      <c r="H28" s="547"/>
      <c r="I28" s="547"/>
      <c r="J28" s="547"/>
      <c r="K28" s="547"/>
      <c r="L28" s="547"/>
      <c r="M28" s="547"/>
      <c r="N28" s="547"/>
      <c r="O28" s="547"/>
      <c r="P28" s="548"/>
      <c r="Q28" s="548"/>
      <c r="R28" s="548"/>
      <c r="S28" s="548"/>
      <c r="T28" s="548"/>
      <c r="U28" s="548"/>
      <c r="V28" s="548"/>
      <c r="W28" s="548"/>
      <c r="X28" s="548"/>
      <c r="Y28" s="548"/>
      <c r="Z28" s="548"/>
      <c r="AA28" s="548"/>
      <c r="AB28" s="548"/>
      <c r="AC28" s="548"/>
      <c r="AD28" s="548"/>
      <c r="AE28" s="384" t="str">
        <f t="shared" si="3"/>
        <v/>
      </c>
      <c r="AF28" s="270"/>
    </row>
    <row r="29" spans="2:32" ht="20" customHeight="1">
      <c r="B29" s="487">
        <v>19</v>
      </c>
      <c r="C29" s="371">
        <f t="shared" si="1"/>
        <v>0</v>
      </c>
      <c r="D29" s="371">
        <f t="shared" si="2"/>
        <v>0</v>
      </c>
      <c r="E29" s="358">
        <f>'Health Facility'!E26</f>
        <v>0</v>
      </c>
      <c r="F29" s="547"/>
      <c r="G29" s="547"/>
      <c r="H29" s="547"/>
      <c r="I29" s="547"/>
      <c r="J29" s="547"/>
      <c r="K29" s="547"/>
      <c r="L29" s="547"/>
      <c r="M29" s="547"/>
      <c r="N29" s="547"/>
      <c r="O29" s="547"/>
      <c r="P29" s="548"/>
      <c r="Q29" s="548"/>
      <c r="R29" s="548"/>
      <c r="S29" s="548"/>
      <c r="T29" s="548"/>
      <c r="U29" s="548"/>
      <c r="V29" s="548"/>
      <c r="W29" s="548"/>
      <c r="X29" s="548"/>
      <c r="Y29" s="548"/>
      <c r="Z29" s="548"/>
      <c r="AA29" s="548"/>
      <c r="AB29" s="548"/>
      <c r="AC29" s="548"/>
      <c r="AD29" s="548"/>
      <c r="AE29" s="384" t="str">
        <f t="shared" si="3"/>
        <v/>
      </c>
      <c r="AF29" s="270"/>
    </row>
    <row r="30" spans="2:32" ht="20" customHeight="1">
      <c r="B30" s="487">
        <v>20</v>
      </c>
      <c r="C30" s="371">
        <f t="shared" si="1"/>
        <v>0</v>
      </c>
      <c r="D30" s="371">
        <f t="shared" si="2"/>
        <v>0</v>
      </c>
      <c r="E30" s="358">
        <f>'Health Facility'!E27</f>
        <v>0</v>
      </c>
      <c r="F30" s="547"/>
      <c r="G30" s="547"/>
      <c r="H30" s="547"/>
      <c r="I30" s="547"/>
      <c r="J30" s="547"/>
      <c r="K30" s="547"/>
      <c r="L30" s="547"/>
      <c r="M30" s="547"/>
      <c r="N30" s="547"/>
      <c r="O30" s="547"/>
      <c r="P30" s="548"/>
      <c r="Q30" s="548"/>
      <c r="R30" s="548"/>
      <c r="S30" s="548"/>
      <c r="T30" s="548"/>
      <c r="U30" s="548"/>
      <c r="V30" s="548"/>
      <c r="W30" s="548"/>
      <c r="X30" s="548"/>
      <c r="Y30" s="548"/>
      <c r="Z30" s="548"/>
      <c r="AA30" s="548"/>
      <c r="AB30" s="548"/>
      <c r="AC30" s="548"/>
      <c r="AD30" s="548"/>
      <c r="AE30" s="384" t="str">
        <f t="shared" si="3"/>
        <v/>
      </c>
      <c r="AF30" s="460"/>
    </row>
    <row r="31" spans="2:32" ht="20" hidden="1" customHeight="1">
      <c r="B31" s="271"/>
      <c r="C31" s="337"/>
      <c r="D31" s="338"/>
      <c r="E31" s="339"/>
      <c r="F31" s="340"/>
      <c r="G31" s="340"/>
      <c r="H31" s="340"/>
      <c r="I31" s="340"/>
      <c r="J31" s="340"/>
      <c r="K31" s="340"/>
      <c r="L31" s="340"/>
      <c r="M31" s="340"/>
      <c r="N31" s="340"/>
      <c r="O31" s="340"/>
      <c r="P31" s="341"/>
      <c r="Q31" s="341"/>
      <c r="R31" s="341"/>
      <c r="S31" s="341"/>
      <c r="T31" s="341"/>
      <c r="U31" s="341"/>
      <c r="V31" s="341"/>
      <c r="W31" s="341"/>
      <c r="X31" s="341"/>
      <c r="Y31" s="341"/>
      <c r="Z31" s="341"/>
      <c r="AA31" s="341"/>
      <c r="AB31" s="341"/>
      <c r="AC31" s="341"/>
      <c r="AD31" s="341"/>
      <c r="AE31" s="382"/>
      <c r="AF31" s="336"/>
    </row>
    <row r="32" spans="2:32" s="386" customFormat="1" ht="25" customHeight="1">
      <c r="B32" s="385"/>
      <c r="C32" s="383" t="s">
        <v>396</v>
      </c>
      <c r="D32" s="383"/>
      <c r="E32" s="417"/>
      <c r="F32" s="418" t="str">
        <f>IF(SUM(F11:F30)&lt;&gt;0, SUM(F11:F30), "")</f>
        <v/>
      </c>
      <c r="G32" s="418">
        <f>IF(SUM(G11:G30)&lt;&gt;0, SUM(G11:G30), "")</f>
        <v>50</v>
      </c>
      <c r="H32" s="418">
        <f t="shared" ref="H32:U32" si="4">IF(SUM(H11:H30)&lt;&gt;0, SUM(H11:H30), "")</f>
        <v>2</v>
      </c>
      <c r="I32" s="418">
        <f t="shared" si="4"/>
        <v>2</v>
      </c>
      <c r="J32" s="418">
        <f t="shared" si="4"/>
        <v>2</v>
      </c>
      <c r="K32" s="418">
        <f t="shared" si="4"/>
        <v>300</v>
      </c>
      <c r="L32" s="418">
        <f t="shared" si="4"/>
        <v>1010</v>
      </c>
      <c r="M32" s="418">
        <f t="shared" si="4"/>
        <v>2300</v>
      </c>
      <c r="N32" s="418">
        <f t="shared" si="4"/>
        <v>200</v>
      </c>
      <c r="O32" s="418">
        <f t="shared" si="4"/>
        <v>30</v>
      </c>
      <c r="P32" s="418">
        <f t="shared" si="4"/>
        <v>50</v>
      </c>
      <c r="Q32" s="418">
        <f t="shared" si="4"/>
        <v>800</v>
      </c>
      <c r="R32" s="418">
        <f t="shared" si="4"/>
        <v>10</v>
      </c>
      <c r="S32" s="418">
        <f t="shared" si="4"/>
        <v>140</v>
      </c>
      <c r="T32" s="418">
        <f t="shared" si="4"/>
        <v>250</v>
      </c>
      <c r="U32" s="418">
        <f t="shared" si="4"/>
        <v>250</v>
      </c>
      <c r="V32" s="418">
        <f>IF(SUM(V11:V30)&lt;&gt;0, SUM(V11:V30), "")</f>
        <v>75</v>
      </c>
      <c r="W32" s="418">
        <f>IF(SUM(W11:W30)&lt;&gt;0, SUM(W11:W30), "")</f>
        <v>200</v>
      </c>
      <c r="X32" s="418">
        <f t="shared" ref="X32:AC32" si="5">IF(SUM(X11:X30)&lt;&gt;0, SUM(X11:X30), "")</f>
        <v>150</v>
      </c>
      <c r="Y32" s="418">
        <f t="shared" si="5"/>
        <v>290</v>
      </c>
      <c r="Z32" s="418">
        <f t="shared" si="5"/>
        <v>140</v>
      </c>
      <c r="AA32" s="418">
        <f t="shared" si="5"/>
        <v>300</v>
      </c>
      <c r="AB32" s="418">
        <f t="shared" si="5"/>
        <v>1510</v>
      </c>
      <c r="AC32" s="418" t="str">
        <f t="shared" si="5"/>
        <v/>
      </c>
      <c r="AD32" s="418" t="str">
        <f>IF(SUM(AD11:AD30)&lt;&gt;0, SUM(AD11:AD30), "")</f>
        <v/>
      </c>
      <c r="AE32" s="419">
        <f>SUM(F11:AD30)</f>
        <v>8061</v>
      </c>
      <c r="AF32" s="385"/>
    </row>
    <row r="33" spans="2:32" ht="20" customHeight="1">
      <c r="B33" s="270"/>
      <c r="C33" s="270"/>
      <c r="D33" s="270"/>
      <c r="E33" s="270"/>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270"/>
    </row>
    <row r="34" spans="2:32" ht="20" hidden="1" customHeight="1">
      <c r="B34" s="270"/>
      <c r="C34" s="939" t="s">
        <v>65</v>
      </c>
      <c r="D34" s="372" t="s">
        <v>8</v>
      </c>
      <c r="E34" s="373">
        <v>4</v>
      </c>
      <c r="F34" s="374">
        <f t="shared" ref="F34:L34" si="6">SUMIF($E$11:$E$30, $E34, F$11:F$30)</f>
        <v>0</v>
      </c>
      <c r="G34" s="374">
        <f t="shared" si="6"/>
        <v>50</v>
      </c>
      <c r="H34" s="374">
        <f t="shared" si="6"/>
        <v>2</v>
      </c>
      <c r="I34" s="374">
        <f t="shared" si="6"/>
        <v>2</v>
      </c>
      <c r="J34" s="374">
        <f t="shared" si="6"/>
        <v>2</v>
      </c>
      <c r="K34" s="374">
        <f t="shared" si="6"/>
        <v>0</v>
      </c>
      <c r="L34" s="374">
        <f t="shared" si="6"/>
        <v>0</v>
      </c>
      <c r="M34" s="374">
        <f t="shared" ref="M34:AC34" si="7">SUMIF($E$11:$E$30, $E34, M$11:M$30)</f>
        <v>0</v>
      </c>
      <c r="N34" s="374">
        <f t="shared" si="7"/>
        <v>200</v>
      </c>
      <c r="O34" s="374">
        <f t="shared" si="7"/>
        <v>30</v>
      </c>
      <c r="P34" s="374">
        <f t="shared" si="7"/>
        <v>50</v>
      </c>
      <c r="Q34" s="374">
        <f t="shared" si="7"/>
        <v>300</v>
      </c>
      <c r="R34" s="374">
        <f t="shared" si="7"/>
        <v>10</v>
      </c>
      <c r="S34" s="374">
        <f t="shared" si="7"/>
        <v>40</v>
      </c>
      <c r="T34" s="374">
        <f t="shared" si="7"/>
        <v>50</v>
      </c>
      <c r="U34" s="374">
        <f t="shared" si="7"/>
        <v>50</v>
      </c>
      <c r="V34" s="374">
        <f t="shared" si="7"/>
        <v>25</v>
      </c>
      <c r="W34" s="374">
        <f t="shared" si="7"/>
        <v>40</v>
      </c>
      <c r="X34" s="374">
        <f t="shared" si="7"/>
        <v>30</v>
      </c>
      <c r="Y34" s="374">
        <f t="shared" si="7"/>
        <v>60</v>
      </c>
      <c r="Z34" s="374">
        <f t="shared" si="7"/>
        <v>50</v>
      </c>
      <c r="AA34" s="374">
        <f t="shared" si="7"/>
        <v>60</v>
      </c>
      <c r="AB34" s="374">
        <f t="shared" si="7"/>
        <v>0</v>
      </c>
      <c r="AC34" s="374">
        <f t="shared" si="7"/>
        <v>0</v>
      </c>
      <c r="AD34" s="375">
        <f t="shared" ref="AC34:AD36" si="8">SUMIF($E$11:$E$30, $E34, AD$11:AD$30)</f>
        <v>0</v>
      </c>
      <c r="AE34" s="330">
        <f>IF(SUM(F34:AD34)&lt;&gt;0, SUM(F34:AD34), "")</f>
        <v>1051</v>
      </c>
      <c r="AF34" s="270"/>
    </row>
    <row r="35" spans="2:32" ht="20" hidden="1" customHeight="1">
      <c r="B35" s="270"/>
      <c r="C35" s="939"/>
      <c r="D35" s="372" t="s">
        <v>9</v>
      </c>
      <c r="E35" s="373">
        <v>3</v>
      </c>
      <c r="F35" s="374">
        <f t="shared" ref="F35:Z36" si="9">SUMIF($E$11:$E$30, $E35, F$11:F$30)</f>
        <v>0</v>
      </c>
      <c r="G35" s="374">
        <f t="shared" si="9"/>
        <v>0</v>
      </c>
      <c r="H35" s="374">
        <f t="shared" si="9"/>
        <v>0</v>
      </c>
      <c r="I35" s="374">
        <f t="shared" si="9"/>
        <v>0</v>
      </c>
      <c r="J35" s="374">
        <f t="shared" si="9"/>
        <v>0</v>
      </c>
      <c r="K35" s="374">
        <f t="shared" si="9"/>
        <v>150</v>
      </c>
      <c r="L35" s="374">
        <f t="shared" si="9"/>
        <v>0</v>
      </c>
      <c r="M35" s="374">
        <f t="shared" si="9"/>
        <v>1150</v>
      </c>
      <c r="N35" s="374">
        <f t="shared" si="9"/>
        <v>0</v>
      </c>
      <c r="O35" s="374">
        <f t="shared" si="9"/>
        <v>0</v>
      </c>
      <c r="P35" s="374">
        <f t="shared" si="9"/>
        <v>0</v>
      </c>
      <c r="Q35" s="374">
        <f t="shared" si="9"/>
        <v>500</v>
      </c>
      <c r="R35" s="374">
        <f t="shared" si="9"/>
        <v>0</v>
      </c>
      <c r="S35" s="374">
        <f t="shared" si="9"/>
        <v>60</v>
      </c>
      <c r="T35" s="374">
        <f t="shared" si="9"/>
        <v>100</v>
      </c>
      <c r="U35" s="374">
        <f t="shared" si="9"/>
        <v>100</v>
      </c>
      <c r="V35" s="374">
        <f t="shared" si="9"/>
        <v>50</v>
      </c>
      <c r="W35" s="374">
        <f t="shared" si="9"/>
        <v>80</v>
      </c>
      <c r="X35" s="374">
        <f t="shared" si="9"/>
        <v>60</v>
      </c>
      <c r="Y35" s="374">
        <f t="shared" si="9"/>
        <v>120</v>
      </c>
      <c r="Z35" s="374">
        <f t="shared" si="9"/>
        <v>90</v>
      </c>
      <c r="AA35" s="374">
        <f>SUMIF($E$11:$E$30, $E35, AA$11:AA$30)</f>
        <v>120</v>
      </c>
      <c r="AB35" s="374">
        <f>SUMIF($E$11:$E$30, $E35, AB$11:AB$30)</f>
        <v>0</v>
      </c>
      <c r="AC35" s="374">
        <f t="shared" si="8"/>
        <v>0</v>
      </c>
      <c r="AD35" s="375">
        <f t="shared" si="8"/>
        <v>0</v>
      </c>
      <c r="AE35" s="331">
        <f>IF(SUM(F35:AD35)&lt;&gt;0, SUM(F35:AD35), "")</f>
        <v>2580</v>
      </c>
      <c r="AF35" s="270"/>
    </row>
    <row r="36" spans="2:32" ht="20" hidden="1" customHeight="1">
      <c r="B36" s="270"/>
      <c r="C36" s="939"/>
      <c r="D36" s="372" t="s">
        <v>7</v>
      </c>
      <c r="E36" s="373">
        <v>2</v>
      </c>
      <c r="F36" s="374">
        <f t="shared" si="9"/>
        <v>0</v>
      </c>
      <c r="G36" s="374">
        <f t="shared" si="9"/>
        <v>0</v>
      </c>
      <c r="H36" s="374">
        <f t="shared" si="9"/>
        <v>0</v>
      </c>
      <c r="I36" s="374">
        <f t="shared" si="9"/>
        <v>0</v>
      </c>
      <c r="J36" s="374">
        <f t="shared" si="9"/>
        <v>0</v>
      </c>
      <c r="K36" s="374">
        <f t="shared" si="9"/>
        <v>150</v>
      </c>
      <c r="L36" s="374">
        <f t="shared" si="9"/>
        <v>0</v>
      </c>
      <c r="M36" s="374">
        <f t="shared" si="9"/>
        <v>1150</v>
      </c>
      <c r="N36" s="374">
        <f t="shared" si="9"/>
        <v>0</v>
      </c>
      <c r="O36" s="374">
        <f t="shared" si="9"/>
        <v>0</v>
      </c>
      <c r="P36" s="374">
        <f t="shared" si="9"/>
        <v>0</v>
      </c>
      <c r="Q36" s="374">
        <f t="shared" si="9"/>
        <v>0</v>
      </c>
      <c r="R36" s="374">
        <f t="shared" si="9"/>
        <v>0</v>
      </c>
      <c r="S36" s="374">
        <f t="shared" si="9"/>
        <v>40</v>
      </c>
      <c r="T36" s="374">
        <f t="shared" si="9"/>
        <v>100</v>
      </c>
      <c r="U36" s="374">
        <f t="shared" si="9"/>
        <v>100</v>
      </c>
      <c r="V36" s="374">
        <f>SUMIF($E$11:$E$30, $E36, V$11:V$30)</f>
        <v>0</v>
      </c>
      <c r="W36" s="374">
        <f>SUMIF($E$11:$E$30, $E36, W$11:W$30)</f>
        <v>80</v>
      </c>
      <c r="X36" s="374">
        <f>SUMIF($E$11:$E$30, $E36, X$11:X$30)</f>
        <v>60</v>
      </c>
      <c r="Y36" s="374">
        <f>SUMIF($E$11:$E$30, $E36, Y$11:Y$30)</f>
        <v>110</v>
      </c>
      <c r="Z36" s="374">
        <f>SUMIF($E$11:$E$30, $E36, Z$11:Z$30)</f>
        <v>0</v>
      </c>
      <c r="AA36" s="374">
        <f>SUMIF($E$11:$E$30, $E36, AA$11:AA$30)</f>
        <v>120</v>
      </c>
      <c r="AB36" s="374">
        <f>SUMIF($E$11:$E$30, $E36, AB$11:AB$30)</f>
        <v>0</v>
      </c>
      <c r="AC36" s="374">
        <f t="shared" si="8"/>
        <v>0</v>
      </c>
      <c r="AD36" s="375">
        <f t="shared" si="8"/>
        <v>0</v>
      </c>
      <c r="AE36" s="332">
        <f>IF(SUM(F36:AD36)&lt;&gt;0, SUM(F36:AD36), "")</f>
        <v>1910</v>
      </c>
      <c r="AF36" s="270"/>
    </row>
    <row r="37" spans="2:32" ht="20" customHeight="1">
      <c r="B37" s="270"/>
      <c r="C37" s="270"/>
      <c r="D37" s="270"/>
      <c r="E37" s="27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19"/>
      <c r="AF37" s="270"/>
    </row>
    <row r="38" spans="2:32" s="270" customFormat="1" ht="25" hidden="1" customHeight="1">
      <c r="D38" s="940" t="s">
        <v>75</v>
      </c>
      <c r="E38" s="941"/>
      <c r="F38" s="321">
        <f t="shared" ref="F38:K38" si="10">SUM(F34:F36)</f>
        <v>0</v>
      </c>
      <c r="G38" s="321">
        <f t="shared" si="10"/>
        <v>50</v>
      </c>
      <c r="H38" s="321">
        <f t="shared" si="10"/>
        <v>2</v>
      </c>
      <c r="I38" s="321">
        <f t="shared" si="10"/>
        <v>2</v>
      </c>
      <c r="J38" s="321">
        <f t="shared" si="10"/>
        <v>2</v>
      </c>
      <c r="K38" s="321">
        <f t="shared" si="10"/>
        <v>300</v>
      </c>
      <c r="L38" s="321">
        <f t="shared" ref="L38:AB38" si="11">SUM(L34:L36)</f>
        <v>0</v>
      </c>
      <c r="M38" s="321">
        <f t="shared" si="11"/>
        <v>2300</v>
      </c>
      <c r="N38" s="321">
        <f t="shared" si="11"/>
        <v>200</v>
      </c>
      <c r="O38" s="321">
        <f t="shared" si="11"/>
        <v>30</v>
      </c>
      <c r="P38" s="321">
        <f t="shared" si="11"/>
        <v>50</v>
      </c>
      <c r="Q38" s="321">
        <f t="shared" si="11"/>
        <v>800</v>
      </c>
      <c r="R38" s="321">
        <f t="shared" si="11"/>
        <v>10</v>
      </c>
      <c r="S38" s="321">
        <f t="shared" si="11"/>
        <v>140</v>
      </c>
      <c r="T38" s="321">
        <f t="shared" si="11"/>
        <v>250</v>
      </c>
      <c r="U38" s="321">
        <f t="shared" si="11"/>
        <v>250</v>
      </c>
      <c r="V38" s="321">
        <f t="shared" si="11"/>
        <v>75</v>
      </c>
      <c r="W38" s="321">
        <f t="shared" si="11"/>
        <v>200</v>
      </c>
      <c r="X38" s="321">
        <f t="shared" si="11"/>
        <v>150</v>
      </c>
      <c r="Y38" s="321">
        <f t="shared" si="11"/>
        <v>290</v>
      </c>
      <c r="Z38" s="321">
        <f t="shared" si="11"/>
        <v>140</v>
      </c>
      <c r="AA38" s="321">
        <f t="shared" si="11"/>
        <v>300</v>
      </c>
      <c r="AB38" s="321">
        <f t="shared" si="11"/>
        <v>0</v>
      </c>
      <c r="AC38" s="321">
        <f>SUM(AC34:AC36)</f>
        <v>0</v>
      </c>
      <c r="AD38" s="321">
        <f>SUM(AD34:AD36)</f>
        <v>0</v>
      </c>
      <c r="AE38" s="322">
        <f>IF(SUM(F38:AD38)&lt;&gt;0, SUM(F38:AD38), "")</f>
        <v>5541</v>
      </c>
    </row>
    <row r="39" spans="2:32" ht="20" customHeight="1">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row>
    <row r="40" spans="2:32" ht="20" customHeight="1">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0"/>
      <c r="AD40" s="270"/>
      <c r="AE40" s="270"/>
      <c r="AF40" s="270"/>
    </row>
    <row r="41" spans="2:32" ht="20" customHeight="1"/>
    <row r="47" spans="2:32">
      <c r="H47" s="240"/>
    </row>
  </sheetData>
  <sheetProtection algorithmName="SHA-512" hashValue="JyUMmiyX1QvVmboj1j+3OFXyvvLSOhhQOxXwbt+FshRan9DwXUjRmoPfF1X2ixWrOFAYc2FK0cFFIFlyilDfoA==" saltValue="dIz8zFgtIrElpL9ZIBjeSw==" spinCount="100000" sheet="1" objects="1" scenarios="1" autoFilter="0" pivotTables="0"/>
  <mergeCells count="4">
    <mergeCell ref="D5:E5"/>
    <mergeCell ref="C34:C36"/>
    <mergeCell ref="D38:E38"/>
    <mergeCell ref="B3:H3"/>
  </mergeCells>
  <phoneticPr fontId="16" type="noConversion"/>
  <conditionalFormatting sqref="F9:AD10">
    <cfRule type="cellIs" dxfId="21" priority="3" operator="equal">
      <formula>0</formula>
    </cfRule>
  </conditionalFormatting>
  <conditionalFormatting sqref="A1:AE32">
    <cfRule type="expression" dxfId="20" priority="1">
      <formula>CELL("protect", A1)=0</formula>
    </cfRule>
  </conditionalFormatting>
  <dataValidations count="1">
    <dataValidation type="decimal" operator="greaterThanOrEqual" allowBlank="1" showInputMessage="1" showErrorMessage="1" sqref="L11:Q17 L18:P18 G11:K18 F22:N31 AE34:AE36 AE38 AE11:AE31 G19:AD31 R11:AD18" xr:uid="{00000000-0002-0000-0D00-000000000000}">
      <formula1>0</formula1>
    </dataValidation>
  </dataValidations>
  <pageMargins left="0.7" right="0.7" top="0.75" bottom="0.75" header="0.3" footer="0.3"/>
  <pageSetup paperSize="9" scale="54" orientation="landscape" verticalDpi="0" r:id="rId1"/>
  <ignoredErrors>
    <ignoredError sqref="F32:AE32"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rgb="FFC5D4FF"/>
  </sheetPr>
  <dimension ref="A1:AF51"/>
  <sheetViews>
    <sheetView showGridLines="0" showRowColHeaders="0" zoomScale="90" zoomScaleNormal="90" workbookViewId="0"/>
  </sheetViews>
  <sheetFormatPr baseColWidth="10" defaultColWidth="10.83203125" defaultRowHeight="14"/>
  <cols>
    <col min="1" max="1" width="2.33203125" style="15" customWidth="1"/>
    <col min="2" max="2" width="3.83203125" style="15" customWidth="1"/>
    <col min="3" max="3" width="50.83203125" style="15" customWidth="1"/>
    <col min="4" max="4" width="60.83203125" style="15" customWidth="1"/>
    <col min="5" max="29" width="8.83203125" style="15" customWidth="1"/>
    <col min="30" max="16384" width="10.83203125" style="15"/>
  </cols>
  <sheetData>
    <row r="1" spans="2:32" s="98" customFormat="1" ht="31">
      <c r="B1" s="99" t="s">
        <v>450</v>
      </c>
    </row>
    <row r="2" spans="2:32" ht="20" customHeight="1">
      <c r="C2" s="3"/>
      <c r="D2" s="3"/>
    </row>
    <row r="3" spans="2:32" ht="183" customHeight="1">
      <c r="B3" s="930" t="s">
        <v>447</v>
      </c>
      <c r="C3" s="942"/>
      <c r="D3" s="942"/>
    </row>
    <row r="5" spans="2:32" ht="20" customHeight="1">
      <c r="C5" s="378" t="s">
        <v>150</v>
      </c>
      <c r="D5" s="890" t="s">
        <v>151</v>
      </c>
      <c r="E5" s="349" t="s">
        <v>86</v>
      </c>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row>
    <row r="6" spans="2:32" s="8" customFormat="1" ht="180.5" customHeight="1">
      <c r="C6" s="59"/>
      <c r="D6" s="59"/>
      <c r="E6" s="314" t="str">
        <f t="shared" ref="E6:AC6" si="0">IFERROR(VLOOKUP(E7,LU_StaffCategory,2,FALSE),"")</f>
        <v>N/A</v>
      </c>
      <c r="F6" s="314" t="str">
        <f t="shared" si="0"/>
        <v>Врач-специалист (интенсивная терапия)</v>
      </c>
      <c r="G6" s="314" t="str">
        <f t="shared" si="0"/>
        <v>Врач-специалист (диализ)</v>
      </c>
      <c r="H6" s="314" t="str">
        <f t="shared" si="0"/>
        <v>Врач-специалист (ЭКМО)</v>
      </c>
      <c r="I6" s="314" t="str">
        <f t="shared" si="0"/>
        <v>Врач-специалист (радиология)</v>
      </c>
      <c r="J6" s="314" t="str">
        <f t="shared" si="0"/>
        <v xml:space="preserve">Врач-специалист (госпитальная медицина) </v>
      </c>
      <c r="K6" s="314" t="str">
        <f t="shared" si="0"/>
        <v>Специалист-профессионал по сестринской помощи (амбулаторные больные)</v>
      </c>
      <c r="L6" s="314" t="str">
        <f t="shared" si="0"/>
        <v>Специалист-профессионал по сестринской помощи (палатный)</v>
      </c>
      <c r="M6" s="314" t="str">
        <f t="shared" si="0"/>
        <v>Специалист-профессионал по сестринской помощи (интенсивная терапия)</v>
      </c>
      <c r="N6" s="314" t="str">
        <f t="shared" si="0"/>
        <v>Специалист-профессионал по сестринской помощи (ЭКМО)</v>
      </c>
      <c r="O6" s="314" t="str">
        <f t="shared" si="0"/>
        <v>Специалист-профессионал по сестринской помощи (диализ)</v>
      </c>
      <c r="P6" s="314" t="str">
        <f t="shared" si="0"/>
        <v>Специалист по респираторной терапии (РТ)</v>
      </c>
      <c r="Q6" s="314" t="str">
        <f t="shared" si="0"/>
        <v>Техник по обслуживанию медицинского оборудования (радиология)</v>
      </c>
      <c r="R6" s="314" t="str">
        <f t="shared" si="0"/>
        <v>Техник-фармацевт</v>
      </c>
      <c r="S6" s="314" t="str">
        <f t="shared" si="0"/>
        <v>Техник-лаборант</v>
      </c>
      <c r="T6" s="314" t="str">
        <f t="shared" si="0"/>
        <v>Фармацевт</v>
      </c>
      <c r="U6" s="314" t="str">
        <f t="shared" si="0"/>
        <v>Диетолог и нутрициолог</v>
      </c>
      <c r="V6" s="314" t="str">
        <f t="shared" si="0"/>
        <v>Вспомогательный персонал больницы (уборщицы и санитарки)</v>
      </c>
      <c r="W6" s="314" t="str">
        <f t="shared" si="0"/>
        <v>Вспомогательный персонал больницы (медицинские секретари)</v>
      </c>
      <c r="X6" s="314" t="str">
        <f t="shared" si="0"/>
        <v>Поддержка пациентов (социальная работа и консультирование)</v>
      </c>
      <c r="Y6" s="314" t="str">
        <f t="shared" si="0"/>
        <v>Поддержка пациентов (физиотерапия и трудотерапия)</v>
      </c>
      <c r="Z6" s="314" t="str">
        <f t="shared" si="0"/>
        <v>Поддержка пациентов (менеджер по ведению случаев)</v>
      </c>
      <c r="AA6" s="314" t="str">
        <f t="shared" si="0"/>
        <v>Помощник по уходу за больными/помощник врача</v>
      </c>
      <c r="AB6" s="314" t="str">
        <f t="shared" si="0"/>
        <v>N/A</v>
      </c>
      <c r="AC6" s="314" t="str">
        <f t="shared" si="0"/>
        <v>N/A</v>
      </c>
      <c r="AD6" s="452"/>
    </row>
    <row r="7" spans="2:32" s="313" customFormat="1" ht="40" customHeight="1">
      <c r="B7" s="316"/>
      <c r="C7" s="275" t="s">
        <v>428</v>
      </c>
      <c r="D7" s="275" t="s">
        <v>123</v>
      </c>
      <c r="E7" s="272">
        <v>1</v>
      </c>
      <c r="F7" s="273">
        <v>2</v>
      </c>
      <c r="G7" s="273">
        <v>3</v>
      </c>
      <c r="H7" s="273">
        <v>4</v>
      </c>
      <c r="I7" s="273">
        <v>5</v>
      </c>
      <c r="J7" s="273">
        <v>6</v>
      </c>
      <c r="K7" s="273">
        <v>7</v>
      </c>
      <c r="L7" s="273">
        <v>8</v>
      </c>
      <c r="M7" s="273">
        <v>9</v>
      </c>
      <c r="N7" s="273">
        <v>10</v>
      </c>
      <c r="O7" s="273">
        <v>11</v>
      </c>
      <c r="P7" s="273">
        <v>12</v>
      </c>
      <c r="Q7" s="273">
        <v>13</v>
      </c>
      <c r="R7" s="273">
        <v>14</v>
      </c>
      <c r="S7" s="273">
        <v>15</v>
      </c>
      <c r="T7" s="273">
        <v>16</v>
      </c>
      <c r="U7" s="273">
        <v>17</v>
      </c>
      <c r="V7" s="273">
        <v>18</v>
      </c>
      <c r="W7" s="273">
        <v>19</v>
      </c>
      <c r="X7" s="273">
        <v>20</v>
      </c>
      <c r="Y7" s="273">
        <v>21</v>
      </c>
      <c r="Z7" s="273">
        <v>22</v>
      </c>
      <c r="AA7" s="273">
        <v>23</v>
      </c>
      <c r="AB7" s="273">
        <v>24</v>
      </c>
      <c r="AC7" s="273">
        <v>25</v>
      </c>
      <c r="AD7" s="273" t="s">
        <v>4</v>
      </c>
    </row>
    <row r="8" spans="2:32" ht="20" customHeight="1">
      <c r="B8" s="487">
        <v>1</v>
      </c>
      <c r="C8" s="549" t="s">
        <v>429</v>
      </c>
      <c r="D8" s="549" t="s">
        <v>437</v>
      </c>
      <c r="E8" s="555"/>
      <c r="F8" s="556">
        <v>0.1</v>
      </c>
      <c r="G8" s="557"/>
      <c r="H8" s="558"/>
      <c r="I8" s="556"/>
      <c r="J8" s="558">
        <v>0.9</v>
      </c>
      <c r="K8" s="556"/>
      <c r="L8" s="556"/>
      <c r="M8" s="556"/>
      <c r="N8" s="556"/>
      <c r="O8" s="556"/>
      <c r="P8" s="556"/>
      <c r="Q8" s="558"/>
      <c r="R8" s="558"/>
      <c r="S8" s="558"/>
      <c r="T8" s="558"/>
      <c r="U8" s="558"/>
      <c r="V8" s="558"/>
      <c r="W8" s="558"/>
      <c r="X8" s="558"/>
      <c r="Y8" s="558"/>
      <c r="Z8" s="558"/>
      <c r="AA8" s="558"/>
      <c r="AB8" s="558"/>
      <c r="AC8" s="558"/>
      <c r="AD8" s="807">
        <f t="shared" ref="AD8:AD16" si="1">SUM(E8:AC8)</f>
        <v>1</v>
      </c>
      <c r="AF8" s="2"/>
    </row>
    <row r="9" spans="2:32" ht="20" customHeight="1">
      <c r="B9" s="487">
        <v>2</v>
      </c>
      <c r="C9" s="549" t="s">
        <v>430</v>
      </c>
      <c r="D9" s="549" t="s">
        <v>438</v>
      </c>
      <c r="E9" s="555"/>
      <c r="F9" s="556"/>
      <c r="G9" s="556"/>
      <c r="H9" s="558"/>
      <c r="I9" s="556"/>
      <c r="J9" s="558">
        <v>1</v>
      </c>
      <c r="K9" s="556"/>
      <c r="L9" s="556"/>
      <c r="M9" s="556"/>
      <c r="N9" s="556"/>
      <c r="O9" s="556"/>
      <c r="P9" s="556"/>
      <c r="Q9" s="558"/>
      <c r="R9" s="558"/>
      <c r="S9" s="558"/>
      <c r="T9" s="558"/>
      <c r="U9" s="558"/>
      <c r="V9" s="558"/>
      <c r="W9" s="558"/>
      <c r="X9" s="558"/>
      <c r="Y9" s="558"/>
      <c r="Z9" s="558"/>
      <c r="AA9" s="558"/>
      <c r="AB9" s="558"/>
      <c r="AC9" s="558"/>
      <c r="AD9" s="807">
        <f t="shared" si="1"/>
        <v>1</v>
      </c>
      <c r="AF9" s="2"/>
    </row>
    <row r="10" spans="2:32" ht="20" customHeight="1">
      <c r="B10" s="487">
        <v>3</v>
      </c>
      <c r="C10" s="549" t="s">
        <v>431</v>
      </c>
      <c r="D10" s="549" t="s">
        <v>439</v>
      </c>
      <c r="E10" s="555"/>
      <c r="F10" s="556"/>
      <c r="G10" s="556"/>
      <c r="H10" s="558"/>
      <c r="I10" s="556"/>
      <c r="J10" s="558"/>
      <c r="K10" s="556">
        <v>0.5</v>
      </c>
      <c r="L10" s="556">
        <v>0.5</v>
      </c>
      <c r="M10" s="556"/>
      <c r="N10" s="556"/>
      <c r="O10" s="556"/>
      <c r="P10" s="556"/>
      <c r="Q10" s="558"/>
      <c r="R10" s="558"/>
      <c r="S10" s="558"/>
      <c r="T10" s="558"/>
      <c r="U10" s="558"/>
      <c r="V10" s="558"/>
      <c r="W10" s="558"/>
      <c r="X10" s="558"/>
      <c r="Y10" s="558"/>
      <c r="Z10" s="558"/>
      <c r="AA10" s="558"/>
      <c r="AB10" s="558"/>
      <c r="AC10" s="558"/>
      <c r="AD10" s="807">
        <f t="shared" si="1"/>
        <v>1</v>
      </c>
      <c r="AF10" s="2"/>
    </row>
    <row r="11" spans="2:32" ht="20" customHeight="1">
      <c r="B11" s="487">
        <v>4</v>
      </c>
      <c r="C11" s="549" t="s">
        <v>432</v>
      </c>
      <c r="D11" s="549" t="s">
        <v>440</v>
      </c>
      <c r="E11" s="555"/>
      <c r="F11" s="556"/>
      <c r="G11" s="556"/>
      <c r="H11" s="558"/>
      <c r="I11" s="556"/>
      <c r="J11" s="558">
        <v>1</v>
      </c>
      <c r="K11" s="556"/>
      <c r="L11" s="556"/>
      <c r="M11" s="556"/>
      <c r="N11" s="556"/>
      <c r="O11" s="556"/>
      <c r="P11" s="556"/>
      <c r="Q11" s="558"/>
      <c r="R11" s="558"/>
      <c r="S11" s="558"/>
      <c r="T11" s="558"/>
      <c r="U11" s="558"/>
      <c r="V11" s="558"/>
      <c r="W11" s="558"/>
      <c r="X11" s="558"/>
      <c r="Y11" s="558"/>
      <c r="Z11" s="558"/>
      <c r="AA11" s="558"/>
      <c r="AB11" s="558"/>
      <c r="AC11" s="558"/>
      <c r="AD11" s="807">
        <f t="shared" si="1"/>
        <v>1</v>
      </c>
      <c r="AF11" s="2"/>
    </row>
    <row r="12" spans="2:32" ht="20" customHeight="1">
      <c r="B12" s="487">
        <v>5</v>
      </c>
      <c r="C12" s="549" t="s">
        <v>433</v>
      </c>
      <c r="D12" s="549" t="s">
        <v>441</v>
      </c>
      <c r="E12" s="555"/>
      <c r="F12" s="556">
        <v>0.2</v>
      </c>
      <c r="G12" s="556"/>
      <c r="H12" s="558"/>
      <c r="I12" s="556"/>
      <c r="J12" s="558">
        <v>0.8</v>
      </c>
      <c r="K12" s="556"/>
      <c r="L12" s="556"/>
      <c r="M12" s="556"/>
      <c r="N12" s="556"/>
      <c r="O12" s="556"/>
      <c r="P12" s="556"/>
      <c r="Q12" s="558"/>
      <c r="R12" s="558"/>
      <c r="S12" s="558"/>
      <c r="T12" s="558"/>
      <c r="U12" s="558"/>
      <c r="V12" s="558"/>
      <c r="W12" s="558"/>
      <c r="X12" s="558"/>
      <c r="Y12" s="558"/>
      <c r="Z12" s="558"/>
      <c r="AA12" s="558"/>
      <c r="AB12" s="558"/>
      <c r="AC12" s="558"/>
      <c r="AD12" s="807">
        <f t="shared" si="1"/>
        <v>1</v>
      </c>
      <c r="AF12" s="2"/>
    </row>
    <row r="13" spans="2:32" ht="20" customHeight="1">
      <c r="B13" s="487">
        <v>6</v>
      </c>
      <c r="C13" s="549" t="s">
        <v>434</v>
      </c>
      <c r="D13" s="549" t="s">
        <v>442</v>
      </c>
      <c r="E13" s="555"/>
      <c r="F13" s="556"/>
      <c r="G13" s="556"/>
      <c r="H13" s="556"/>
      <c r="I13" s="556"/>
      <c r="J13" s="558"/>
      <c r="K13" s="556">
        <v>0.5</v>
      </c>
      <c r="L13" s="556">
        <v>0.5</v>
      </c>
      <c r="M13" s="556"/>
      <c r="N13" s="556"/>
      <c r="O13" s="556"/>
      <c r="P13" s="556"/>
      <c r="Q13" s="558"/>
      <c r="R13" s="558"/>
      <c r="S13" s="558"/>
      <c r="T13" s="558"/>
      <c r="U13" s="558"/>
      <c r="V13" s="558"/>
      <c r="W13" s="558"/>
      <c r="X13" s="558"/>
      <c r="Y13" s="558"/>
      <c r="Z13" s="558"/>
      <c r="AA13" s="558"/>
      <c r="AB13" s="558"/>
      <c r="AC13" s="558"/>
      <c r="AD13" s="807">
        <f t="shared" si="1"/>
        <v>1</v>
      </c>
      <c r="AF13" s="2"/>
    </row>
    <row r="14" spans="2:32" ht="20" customHeight="1">
      <c r="B14" s="487">
        <v>7</v>
      </c>
      <c r="C14" s="549" t="s">
        <v>435</v>
      </c>
      <c r="D14" s="549" t="s">
        <v>443</v>
      </c>
      <c r="E14" s="555"/>
      <c r="F14" s="556"/>
      <c r="G14" s="556"/>
      <c r="H14" s="558"/>
      <c r="I14" s="556"/>
      <c r="J14" s="558"/>
      <c r="K14" s="556"/>
      <c r="L14" s="556"/>
      <c r="M14" s="556"/>
      <c r="N14" s="556"/>
      <c r="O14" s="556"/>
      <c r="P14" s="556"/>
      <c r="Q14" s="558"/>
      <c r="R14" s="558"/>
      <c r="S14" s="558"/>
      <c r="T14" s="558"/>
      <c r="U14" s="558"/>
      <c r="V14" s="558">
        <v>1</v>
      </c>
      <c r="W14" s="558"/>
      <c r="X14" s="558"/>
      <c r="Y14" s="558"/>
      <c r="Z14" s="558"/>
      <c r="AA14" s="558"/>
      <c r="AB14" s="558"/>
      <c r="AC14" s="558"/>
      <c r="AD14" s="807">
        <f t="shared" si="1"/>
        <v>1</v>
      </c>
      <c r="AF14" s="2"/>
    </row>
    <row r="15" spans="2:32" ht="20" customHeight="1">
      <c r="B15" s="487">
        <v>8</v>
      </c>
      <c r="C15" s="549" t="s">
        <v>436</v>
      </c>
      <c r="D15" s="549"/>
      <c r="E15" s="555"/>
      <c r="F15" s="556"/>
      <c r="G15" s="556"/>
      <c r="H15" s="556"/>
      <c r="I15" s="556"/>
      <c r="J15" s="558">
        <v>1</v>
      </c>
      <c r="K15" s="556"/>
      <c r="L15" s="556"/>
      <c r="M15" s="556"/>
      <c r="N15" s="556"/>
      <c r="O15" s="556"/>
      <c r="P15" s="555"/>
      <c r="Q15" s="558"/>
      <c r="R15" s="558"/>
      <c r="S15" s="558"/>
      <c r="T15" s="558"/>
      <c r="U15" s="558"/>
      <c r="V15" s="558"/>
      <c r="W15" s="558"/>
      <c r="X15" s="558"/>
      <c r="Y15" s="558"/>
      <c r="Z15" s="558"/>
      <c r="AA15" s="558"/>
      <c r="AB15" s="558"/>
      <c r="AC15" s="558"/>
      <c r="AD15" s="807">
        <f t="shared" si="1"/>
        <v>1</v>
      </c>
    </row>
    <row r="16" spans="2:32" ht="20" customHeight="1">
      <c r="B16" s="487">
        <v>9</v>
      </c>
      <c r="C16" s="549"/>
      <c r="D16" s="549"/>
      <c r="E16" s="555"/>
      <c r="F16" s="556"/>
      <c r="G16" s="556"/>
      <c r="H16" s="556"/>
      <c r="I16" s="556"/>
      <c r="J16" s="556"/>
      <c r="K16" s="556"/>
      <c r="L16" s="556"/>
      <c r="M16" s="556"/>
      <c r="N16" s="556"/>
      <c r="O16" s="556"/>
      <c r="P16" s="558"/>
      <c r="Q16" s="558"/>
      <c r="R16" s="558"/>
      <c r="S16" s="558"/>
      <c r="T16" s="558"/>
      <c r="U16" s="558"/>
      <c r="V16" s="558"/>
      <c r="W16" s="558"/>
      <c r="X16" s="558"/>
      <c r="Y16" s="558"/>
      <c r="Z16" s="558"/>
      <c r="AA16" s="558"/>
      <c r="AB16" s="558"/>
      <c r="AC16" s="558"/>
      <c r="AD16" s="807">
        <f t="shared" si="1"/>
        <v>0</v>
      </c>
    </row>
    <row r="17" spans="1:30" ht="20" customHeight="1">
      <c r="B17" s="487">
        <v>10</v>
      </c>
      <c r="C17" s="549"/>
      <c r="D17" s="549"/>
      <c r="E17" s="555"/>
      <c r="F17" s="556"/>
      <c r="G17" s="556"/>
      <c r="H17" s="556"/>
      <c r="I17" s="556"/>
      <c r="J17" s="556"/>
      <c r="K17" s="556"/>
      <c r="L17" s="556"/>
      <c r="M17" s="556"/>
      <c r="N17" s="556"/>
      <c r="O17" s="556"/>
      <c r="P17" s="558"/>
      <c r="Q17" s="558"/>
      <c r="R17" s="558"/>
      <c r="S17" s="558"/>
      <c r="T17" s="558"/>
      <c r="U17" s="558"/>
      <c r="V17" s="558"/>
      <c r="W17" s="558"/>
      <c r="X17" s="558"/>
      <c r="Y17" s="558"/>
      <c r="Z17" s="558"/>
      <c r="AA17" s="558"/>
      <c r="AB17" s="558"/>
      <c r="AC17" s="558"/>
      <c r="AD17" s="807"/>
    </row>
    <row r="18" spans="1:30" ht="20" customHeight="1">
      <c r="A18" s="799"/>
      <c r="B18" s="800"/>
      <c r="C18" s="806" t="s">
        <v>444</v>
      </c>
      <c r="D18" s="801"/>
      <c r="E18" s="802"/>
      <c r="F18" s="803"/>
      <c r="G18" s="803"/>
      <c r="H18" s="803"/>
      <c r="I18" s="803"/>
      <c r="J18" s="803"/>
      <c r="K18" s="803"/>
      <c r="L18" s="803"/>
      <c r="M18" s="803"/>
      <c r="N18" s="803"/>
      <c r="O18" s="803"/>
      <c r="P18" s="804"/>
      <c r="Q18" s="804"/>
      <c r="R18" s="804"/>
      <c r="S18" s="804"/>
      <c r="T18" s="804"/>
      <c r="U18" s="804"/>
      <c r="V18" s="804"/>
      <c r="W18" s="804"/>
      <c r="X18" s="804"/>
      <c r="Y18" s="804"/>
      <c r="Z18" s="804"/>
      <c r="AA18" s="804"/>
      <c r="AB18" s="804"/>
      <c r="AC18" s="804"/>
      <c r="AD18" s="805"/>
    </row>
    <row r="19" spans="1:30" ht="20" customHeight="1">
      <c r="B19" s="487">
        <v>1</v>
      </c>
      <c r="C19" s="549" t="s">
        <v>172</v>
      </c>
      <c r="D19" s="549" t="s">
        <v>445</v>
      </c>
      <c r="E19" s="555"/>
      <c r="F19" s="556"/>
      <c r="G19" s="556"/>
      <c r="H19" s="556"/>
      <c r="I19" s="556"/>
      <c r="J19" s="556">
        <v>0.2</v>
      </c>
      <c r="K19" s="556"/>
      <c r="L19" s="556"/>
      <c r="M19" s="556"/>
      <c r="N19" s="556"/>
      <c r="O19" s="556"/>
      <c r="P19" s="558"/>
      <c r="Q19" s="558"/>
      <c r="R19" s="558"/>
      <c r="S19" s="558"/>
      <c r="T19" s="558"/>
      <c r="U19" s="558"/>
      <c r="V19" s="558"/>
      <c r="W19" s="558"/>
      <c r="X19" s="558"/>
      <c r="Y19" s="558"/>
      <c r="Z19" s="558"/>
      <c r="AA19" s="558"/>
      <c r="AB19" s="558"/>
      <c r="AC19" s="558"/>
      <c r="AD19" s="807">
        <f t="shared" ref="AD19:AD28" si="2">SUM(E19:AC19)</f>
        <v>0.2</v>
      </c>
    </row>
    <row r="20" spans="1:30" ht="20" customHeight="1">
      <c r="B20" s="487">
        <v>2</v>
      </c>
      <c r="C20" s="549" t="s">
        <v>170</v>
      </c>
      <c r="D20" s="549" t="s">
        <v>446</v>
      </c>
      <c r="E20" s="555"/>
      <c r="F20" s="556">
        <v>0.5</v>
      </c>
      <c r="G20" s="556"/>
      <c r="H20" s="556"/>
      <c r="I20" s="556"/>
      <c r="J20" s="556"/>
      <c r="K20" s="556"/>
      <c r="L20" s="556"/>
      <c r="M20" s="556"/>
      <c r="N20" s="556"/>
      <c r="O20" s="556"/>
      <c r="P20" s="558"/>
      <c r="Q20" s="558"/>
      <c r="R20" s="558"/>
      <c r="S20" s="558"/>
      <c r="T20" s="558"/>
      <c r="U20" s="558"/>
      <c r="V20" s="558"/>
      <c r="W20" s="558"/>
      <c r="X20" s="558"/>
      <c r="Y20" s="558"/>
      <c r="Z20" s="558"/>
      <c r="AA20" s="558"/>
      <c r="AB20" s="558"/>
      <c r="AC20" s="558"/>
      <c r="AD20" s="807">
        <f t="shared" si="2"/>
        <v>0.5</v>
      </c>
    </row>
    <row r="21" spans="1:30" ht="20" customHeight="1">
      <c r="B21" s="487">
        <v>3</v>
      </c>
      <c r="C21" s="549" t="s">
        <v>180</v>
      </c>
      <c r="D21" s="549"/>
      <c r="E21" s="555"/>
      <c r="F21" s="556"/>
      <c r="G21" s="556"/>
      <c r="H21" s="556"/>
      <c r="I21" s="556"/>
      <c r="J21" s="556"/>
      <c r="K21" s="556"/>
      <c r="L21" s="556"/>
      <c r="M21" s="556"/>
      <c r="N21" s="556"/>
      <c r="O21" s="556"/>
      <c r="P21" s="558"/>
      <c r="Q21" s="558"/>
      <c r="R21" s="558"/>
      <c r="S21" s="558"/>
      <c r="T21" s="558">
        <v>0.1</v>
      </c>
      <c r="U21" s="558"/>
      <c r="V21" s="558"/>
      <c r="W21" s="558"/>
      <c r="X21" s="558"/>
      <c r="Y21" s="558"/>
      <c r="Z21" s="558"/>
      <c r="AA21" s="558"/>
      <c r="AB21" s="558"/>
      <c r="AC21" s="558"/>
      <c r="AD21" s="807">
        <f t="shared" si="2"/>
        <v>0.1</v>
      </c>
    </row>
    <row r="22" spans="1:30" ht="20" customHeight="1">
      <c r="B22" s="487">
        <v>4</v>
      </c>
      <c r="C22" s="549"/>
      <c r="D22" s="549"/>
      <c r="E22" s="555"/>
      <c r="F22" s="556"/>
      <c r="G22" s="556"/>
      <c r="H22" s="556"/>
      <c r="I22" s="556"/>
      <c r="J22" s="556"/>
      <c r="K22" s="556"/>
      <c r="L22" s="556"/>
      <c r="M22" s="556"/>
      <c r="N22" s="556"/>
      <c r="O22" s="556"/>
      <c r="P22" s="558"/>
      <c r="Q22" s="558"/>
      <c r="R22" s="558"/>
      <c r="S22" s="558"/>
      <c r="T22" s="558"/>
      <c r="U22" s="558"/>
      <c r="V22" s="558"/>
      <c r="W22" s="558"/>
      <c r="X22" s="558"/>
      <c r="Y22" s="558"/>
      <c r="Z22" s="558"/>
      <c r="AA22" s="558"/>
      <c r="AB22" s="558"/>
      <c r="AC22" s="558"/>
      <c r="AD22" s="807">
        <f t="shared" si="2"/>
        <v>0</v>
      </c>
    </row>
    <row r="23" spans="1:30" ht="20" customHeight="1">
      <c r="B23" s="487">
        <v>5</v>
      </c>
      <c r="C23" s="549"/>
      <c r="D23" s="549"/>
      <c r="E23" s="555"/>
      <c r="F23" s="556"/>
      <c r="G23" s="556"/>
      <c r="H23" s="556"/>
      <c r="I23" s="556"/>
      <c r="J23" s="556"/>
      <c r="K23" s="556"/>
      <c r="L23" s="556"/>
      <c r="M23" s="556"/>
      <c r="N23" s="556"/>
      <c r="O23" s="556"/>
      <c r="P23" s="558"/>
      <c r="Q23" s="558"/>
      <c r="R23" s="558"/>
      <c r="S23" s="558"/>
      <c r="T23" s="558"/>
      <c r="U23" s="558"/>
      <c r="V23" s="558"/>
      <c r="W23" s="558"/>
      <c r="X23" s="558"/>
      <c r="Y23" s="558"/>
      <c r="Z23" s="558"/>
      <c r="AA23" s="558"/>
      <c r="AB23" s="558"/>
      <c r="AC23" s="558"/>
      <c r="AD23" s="807">
        <f t="shared" si="2"/>
        <v>0</v>
      </c>
    </row>
    <row r="24" spans="1:30" ht="20" customHeight="1">
      <c r="B24" s="487">
        <v>6</v>
      </c>
      <c r="C24" s="549"/>
      <c r="D24" s="549"/>
      <c r="E24" s="555"/>
      <c r="F24" s="556"/>
      <c r="G24" s="556"/>
      <c r="H24" s="556"/>
      <c r="I24" s="556"/>
      <c r="J24" s="556"/>
      <c r="K24" s="556"/>
      <c r="L24" s="556"/>
      <c r="M24" s="556"/>
      <c r="N24" s="556"/>
      <c r="O24" s="556"/>
      <c r="P24" s="558"/>
      <c r="Q24" s="558"/>
      <c r="R24" s="558"/>
      <c r="S24" s="558"/>
      <c r="T24" s="558"/>
      <c r="U24" s="558"/>
      <c r="V24" s="558"/>
      <c r="W24" s="558"/>
      <c r="X24" s="558"/>
      <c r="Y24" s="558"/>
      <c r="Z24" s="558"/>
      <c r="AA24" s="558"/>
      <c r="AB24" s="558"/>
      <c r="AC24" s="558"/>
      <c r="AD24" s="807">
        <f t="shared" si="2"/>
        <v>0</v>
      </c>
    </row>
    <row r="25" spans="1:30" ht="20" customHeight="1">
      <c r="B25" s="487">
        <v>7</v>
      </c>
      <c r="C25" s="549"/>
      <c r="D25" s="549"/>
      <c r="E25" s="555"/>
      <c r="F25" s="556"/>
      <c r="G25" s="556"/>
      <c r="H25" s="556"/>
      <c r="I25" s="556"/>
      <c r="J25" s="556"/>
      <c r="K25" s="556"/>
      <c r="L25" s="556"/>
      <c r="M25" s="556"/>
      <c r="N25" s="556"/>
      <c r="O25" s="556"/>
      <c r="P25" s="558"/>
      <c r="Q25" s="558"/>
      <c r="R25" s="558"/>
      <c r="S25" s="558"/>
      <c r="T25" s="558"/>
      <c r="U25" s="558"/>
      <c r="V25" s="558"/>
      <c r="W25" s="558"/>
      <c r="X25" s="558"/>
      <c r="Y25" s="558"/>
      <c r="Z25" s="558"/>
      <c r="AA25" s="558"/>
      <c r="AB25" s="558"/>
      <c r="AC25" s="558"/>
      <c r="AD25" s="807">
        <f t="shared" si="2"/>
        <v>0</v>
      </c>
    </row>
    <row r="26" spans="1:30" ht="20" customHeight="1">
      <c r="B26" s="487">
        <v>8</v>
      </c>
      <c r="C26" s="549"/>
      <c r="D26" s="549"/>
      <c r="E26" s="555"/>
      <c r="F26" s="556"/>
      <c r="G26" s="556"/>
      <c r="H26" s="556"/>
      <c r="I26" s="556"/>
      <c r="J26" s="556"/>
      <c r="K26" s="556"/>
      <c r="L26" s="556"/>
      <c r="M26" s="556"/>
      <c r="N26" s="556"/>
      <c r="O26" s="556"/>
      <c r="P26" s="558"/>
      <c r="Q26" s="558"/>
      <c r="R26" s="558"/>
      <c r="S26" s="558"/>
      <c r="T26" s="558"/>
      <c r="U26" s="558"/>
      <c r="V26" s="558"/>
      <c r="W26" s="558"/>
      <c r="X26" s="558"/>
      <c r="Y26" s="558"/>
      <c r="Z26" s="558"/>
      <c r="AA26" s="558"/>
      <c r="AB26" s="558"/>
      <c r="AC26" s="558"/>
      <c r="AD26" s="807">
        <f t="shared" si="2"/>
        <v>0</v>
      </c>
    </row>
    <row r="27" spans="1:30" ht="20" customHeight="1">
      <c r="B27" s="487">
        <v>9</v>
      </c>
      <c r="C27" s="549"/>
      <c r="D27" s="549"/>
      <c r="E27" s="555"/>
      <c r="F27" s="556"/>
      <c r="G27" s="556"/>
      <c r="H27" s="556"/>
      <c r="I27" s="556"/>
      <c r="J27" s="556"/>
      <c r="K27" s="556"/>
      <c r="L27" s="556"/>
      <c r="M27" s="556"/>
      <c r="N27" s="556"/>
      <c r="O27" s="556"/>
      <c r="P27" s="558"/>
      <c r="Q27" s="558"/>
      <c r="R27" s="558"/>
      <c r="S27" s="558"/>
      <c r="T27" s="558"/>
      <c r="U27" s="558"/>
      <c r="V27" s="558"/>
      <c r="W27" s="558"/>
      <c r="X27" s="558"/>
      <c r="Y27" s="558"/>
      <c r="Z27" s="558"/>
      <c r="AA27" s="558"/>
      <c r="AB27" s="558"/>
      <c r="AC27" s="558"/>
      <c r="AD27" s="807">
        <f t="shared" si="2"/>
        <v>0</v>
      </c>
    </row>
    <row r="28" spans="1:30" ht="20" customHeight="1">
      <c r="B28" s="487">
        <v>10</v>
      </c>
      <c r="C28" s="549"/>
      <c r="D28" s="549"/>
      <c r="E28" s="555"/>
      <c r="F28" s="556"/>
      <c r="G28" s="556"/>
      <c r="H28" s="556"/>
      <c r="I28" s="556"/>
      <c r="J28" s="556"/>
      <c r="K28" s="556"/>
      <c r="L28" s="556"/>
      <c r="M28" s="556"/>
      <c r="N28" s="556"/>
      <c r="O28" s="556"/>
      <c r="P28" s="558"/>
      <c r="Q28" s="558"/>
      <c r="R28" s="558"/>
      <c r="S28" s="558"/>
      <c r="T28" s="558"/>
      <c r="U28" s="558"/>
      <c r="V28" s="558"/>
      <c r="W28" s="558"/>
      <c r="X28" s="558"/>
      <c r="Y28" s="558"/>
      <c r="Z28" s="558"/>
      <c r="AA28" s="558"/>
      <c r="AB28" s="558"/>
      <c r="AC28" s="558"/>
      <c r="AD28" s="807">
        <f t="shared" si="2"/>
        <v>0</v>
      </c>
    </row>
    <row r="29" spans="1:30" ht="20" customHeight="1">
      <c r="B29" s="271"/>
      <c r="C29" s="337"/>
      <c r="D29" s="337"/>
      <c r="E29" s="528"/>
      <c r="F29" s="528"/>
      <c r="G29" s="528"/>
      <c r="H29" s="528"/>
      <c r="I29" s="528"/>
      <c r="J29" s="528"/>
      <c r="K29" s="528"/>
      <c r="L29" s="528"/>
      <c r="M29" s="528"/>
      <c r="N29" s="528"/>
      <c r="O29" s="529"/>
      <c r="P29" s="529"/>
      <c r="Q29" s="529"/>
      <c r="R29" s="529"/>
      <c r="S29" s="529"/>
      <c r="T29" s="529"/>
      <c r="U29" s="529"/>
      <c r="V29" s="529"/>
      <c r="W29" s="529"/>
      <c r="X29" s="529"/>
      <c r="Y29" s="529"/>
      <c r="Z29" s="529"/>
      <c r="AA29" s="529"/>
      <c r="AB29" s="529"/>
      <c r="AC29" s="529"/>
      <c r="AD29" s="336"/>
    </row>
    <row r="30" spans="1:30" ht="20" customHeight="1">
      <c r="B30" s="799"/>
      <c r="C30" s="806" t="s">
        <v>92</v>
      </c>
      <c r="D30" s="801"/>
      <c r="E30" s="349" t="s">
        <v>87</v>
      </c>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270"/>
    </row>
    <row r="31" spans="1:30" ht="20" customHeight="1">
      <c r="B31" s="487">
        <v>1</v>
      </c>
      <c r="C31" s="455" t="str">
        <f t="shared" ref="C31:D38" si="3">C8</f>
        <v>Врачи общей практики</v>
      </c>
      <c r="D31" s="455" t="str">
        <f t="shared" si="3"/>
        <v>Квалифицированные врачи первичного звена, врачи общей практики</v>
      </c>
      <c r="E31" s="550"/>
      <c r="F31" s="551">
        <v>10</v>
      </c>
      <c r="G31" s="551"/>
      <c r="H31" s="551"/>
      <c r="I31" s="551"/>
      <c r="J31" s="551">
        <v>10</v>
      </c>
      <c r="K31" s="551"/>
      <c r="L31" s="551"/>
      <c r="M31" s="551"/>
      <c r="N31" s="551"/>
      <c r="O31" s="551"/>
      <c r="P31" s="551"/>
      <c r="Q31" s="551"/>
      <c r="R31" s="551"/>
      <c r="S31" s="551"/>
      <c r="T31" s="551"/>
      <c r="U31" s="551"/>
      <c r="V31" s="551"/>
      <c r="W31" s="551"/>
      <c r="X31" s="551"/>
      <c r="Y31" s="551"/>
      <c r="Z31" s="551"/>
      <c r="AA31" s="551"/>
      <c r="AB31" s="551"/>
      <c r="AC31" s="551"/>
      <c r="AD31" s="270"/>
    </row>
    <row r="32" spans="1:30" ht="20" customHeight="1">
      <c r="B32" s="487">
        <v>2</v>
      </c>
      <c r="C32" s="455" t="str">
        <f t="shared" si="3"/>
        <v>Врачи, только что закончившие учебу</v>
      </c>
      <c r="D32" s="455" t="str">
        <f t="shared" si="3"/>
        <v>Студенты-медики, только что закончившие учебу или находящиеся на выпускном курсе</v>
      </c>
      <c r="E32" s="550"/>
      <c r="F32" s="551"/>
      <c r="G32" s="551"/>
      <c r="H32" s="551"/>
      <c r="I32" s="551"/>
      <c r="J32" s="551">
        <v>20</v>
      </c>
      <c r="K32" s="551"/>
      <c r="L32" s="551"/>
      <c r="M32" s="551"/>
      <c r="N32" s="551"/>
      <c r="O32" s="551"/>
      <c r="P32" s="551"/>
      <c r="Q32" s="551"/>
      <c r="R32" s="551"/>
      <c r="S32" s="551"/>
      <c r="T32" s="551"/>
      <c r="U32" s="551"/>
      <c r="V32" s="551"/>
      <c r="W32" s="551"/>
      <c r="X32" s="551"/>
      <c r="Y32" s="551"/>
      <c r="Z32" s="551"/>
      <c r="AA32" s="551"/>
      <c r="AB32" s="551"/>
      <c r="AC32" s="551"/>
      <c r="AD32" s="270"/>
    </row>
    <row r="33" spans="2:30" ht="20" customHeight="1">
      <c r="B33" s="487">
        <v>3</v>
      </c>
      <c r="C33" s="455" t="str">
        <f t="shared" si="3"/>
        <v>Медицинские сестры, только что закончившие учебу</v>
      </c>
      <c r="D33" s="455" t="str">
        <f t="shared" si="3"/>
        <v>Студенты сестринского дела, только что закончившие учебу или находящиеся на выпускном курсе</v>
      </c>
      <c r="E33" s="550"/>
      <c r="F33" s="551"/>
      <c r="G33" s="551"/>
      <c r="H33" s="551"/>
      <c r="I33" s="551"/>
      <c r="J33" s="551"/>
      <c r="K33" s="551">
        <v>15</v>
      </c>
      <c r="L33" s="551">
        <v>15</v>
      </c>
      <c r="M33" s="551"/>
      <c r="N33" s="551"/>
      <c r="O33" s="551"/>
      <c r="P33" s="551"/>
      <c r="Q33" s="551"/>
      <c r="R33" s="551"/>
      <c r="S33" s="551"/>
      <c r="T33" s="551"/>
      <c r="U33" s="551"/>
      <c r="V33" s="551"/>
      <c r="W33" s="551"/>
      <c r="X33" s="551"/>
      <c r="Y33" s="551"/>
      <c r="Z33" s="551"/>
      <c r="AA33" s="551"/>
      <c r="AB33" s="551"/>
      <c r="AC33" s="551"/>
    </row>
    <row r="34" spans="2:30" ht="20" customHeight="1">
      <c r="B34" s="487">
        <v>4</v>
      </c>
      <c r="C34" s="455" t="str">
        <f t="shared" si="3"/>
        <v>Иностранные врачи</v>
      </c>
      <c r="D34" s="455" t="str">
        <f t="shared" si="3"/>
        <v>Иностранные врачи, находящиеся на завершающем этапе  своей программы переподготовки</v>
      </c>
      <c r="E34" s="550"/>
      <c r="F34" s="551"/>
      <c r="G34" s="551"/>
      <c r="H34" s="552"/>
      <c r="I34" s="551"/>
      <c r="J34" s="551">
        <v>10</v>
      </c>
      <c r="K34" s="551"/>
      <c r="L34" s="551"/>
      <c r="M34" s="551"/>
      <c r="N34" s="551"/>
      <c r="O34" s="551"/>
      <c r="P34" s="551"/>
      <c r="Q34" s="551"/>
      <c r="R34" s="551"/>
      <c r="S34" s="551"/>
      <c r="T34" s="551"/>
      <c r="U34" s="551"/>
      <c r="V34" s="551"/>
      <c r="W34" s="551"/>
      <c r="X34" s="551"/>
      <c r="Y34" s="551"/>
      <c r="Z34" s="551"/>
      <c r="AA34" s="551"/>
      <c r="AB34" s="551"/>
      <c r="AC34" s="551"/>
    </row>
    <row r="35" spans="2:30" ht="20" customHeight="1">
      <c r="B35" s="487">
        <v>5</v>
      </c>
      <c r="C35" s="455" t="str">
        <f t="shared" si="3"/>
        <v>Вернувшиеся на работу врачи</v>
      </c>
      <c r="D35" s="455" t="str">
        <f t="shared" si="3"/>
        <v>Выход на работу бывших врачей, например, недавно ушедших на пенсию или сменивших работу</v>
      </c>
      <c r="E35" s="550"/>
      <c r="F35" s="551">
        <v>5</v>
      </c>
      <c r="G35" s="551"/>
      <c r="H35" s="551"/>
      <c r="I35" s="551"/>
      <c r="J35" s="551">
        <v>10</v>
      </c>
      <c r="K35" s="551"/>
      <c r="L35" s="551"/>
      <c r="M35" s="551"/>
      <c r="N35" s="551"/>
      <c r="O35" s="551"/>
      <c r="P35" s="551"/>
      <c r="Q35" s="551"/>
      <c r="R35" s="551"/>
      <c r="S35" s="551"/>
      <c r="T35" s="551"/>
      <c r="U35" s="551"/>
      <c r="V35" s="551"/>
      <c r="W35" s="551"/>
      <c r="X35" s="551"/>
      <c r="Y35" s="551"/>
      <c r="Z35" s="551"/>
      <c r="AA35" s="551"/>
      <c r="AB35" s="551"/>
      <c r="AC35" s="551"/>
    </row>
    <row r="36" spans="2:30" ht="20" customHeight="1">
      <c r="B36" s="487">
        <v>6</v>
      </c>
      <c r="C36" s="455" t="str">
        <f t="shared" si="3"/>
        <v>Вернувшиеся на работу медицинские сестры</v>
      </c>
      <c r="D36" s="455" t="str">
        <f t="shared" si="3"/>
        <v>Выход на работу бывших медсестер, например, недавно ушедших на пенсию или сменивших работу</v>
      </c>
      <c r="E36" s="550"/>
      <c r="F36" s="551"/>
      <c r="G36" s="551"/>
      <c r="H36" s="551"/>
      <c r="I36" s="551"/>
      <c r="J36" s="551"/>
      <c r="K36" s="551">
        <v>30</v>
      </c>
      <c r="L36" s="551">
        <v>30</v>
      </c>
      <c r="M36" s="551"/>
      <c r="N36" s="551"/>
      <c r="O36" s="551"/>
      <c r="P36" s="551"/>
      <c r="Q36" s="551"/>
      <c r="R36" s="551"/>
      <c r="S36" s="551"/>
      <c r="T36" s="551"/>
      <c r="U36" s="551"/>
      <c r="V36" s="551"/>
      <c r="W36" s="551"/>
      <c r="X36" s="551"/>
      <c r="Y36" s="551"/>
      <c r="Z36" s="551"/>
      <c r="AA36" s="551"/>
      <c r="AB36" s="551"/>
      <c r="AC36" s="551"/>
    </row>
    <row r="37" spans="2:30" ht="20" customHeight="1">
      <c r="B37" s="487">
        <v>7</v>
      </c>
      <c r="C37" s="455" t="str">
        <f t="shared" si="3"/>
        <v>Уборщики, работающие по контракту</v>
      </c>
      <c r="D37" s="455" t="str">
        <f t="shared" si="3"/>
        <v>Работающий по контракту персонал, занимающийся уборкой</v>
      </c>
      <c r="E37" s="550"/>
      <c r="F37" s="551"/>
      <c r="G37" s="551"/>
      <c r="H37" s="553"/>
      <c r="I37" s="551"/>
      <c r="J37" s="551"/>
      <c r="K37" s="551"/>
      <c r="L37" s="551"/>
      <c r="M37" s="551"/>
      <c r="N37" s="551"/>
      <c r="O37" s="551"/>
      <c r="P37" s="551"/>
      <c r="Q37" s="551"/>
      <c r="R37" s="551"/>
      <c r="S37" s="551"/>
      <c r="T37" s="551"/>
      <c r="U37" s="551"/>
      <c r="V37" s="551">
        <v>50</v>
      </c>
      <c r="W37" s="551"/>
      <c r="X37" s="551"/>
      <c r="Y37" s="551"/>
      <c r="Z37" s="551"/>
      <c r="AA37" s="551"/>
      <c r="AB37" s="551"/>
      <c r="AC37" s="551"/>
    </row>
    <row r="38" spans="2:30" ht="20" customHeight="1">
      <c r="B38" s="487">
        <v>8</v>
      </c>
      <c r="C38" s="455" t="str">
        <f t="shared" si="3"/>
        <v>Новые сотрудники</v>
      </c>
      <c r="D38" s="455">
        <f t="shared" si="3"/>
        <v>0</v>
      </c>
      <c r="E38" s="550"/>
      <c r="F38" s="551"/>
      <c r="G38" s="551"/>
      <c r="H38" s="551"/>
      <c r="I38" s="551"/>
      <c r="J38" s="551">
        <v>5</v>
      </c>
      <c r="K38" s="551"/>
      <c r="L38" s="551"/>
      <c r="M38" s="551"/>
      <c r="N38" s="551"/>
      <c r="O38" s="551"/>
      <c r="P38" s="551"/>
      <c r="Q38" s="551"/>
      <c r="R38" s="551"/>
      <c r="S38" s="551"/>
      <c r="T38" s="551"/>
      <c r="U38" s="551"/>
      <c r="V38" s="551"/>
      <c r="W38" s="551"/>
      <c r="X38" s="551"/>
      <c r="Y38" s="551"/>
      <c r="Z38" s="551"/>
      <c r="AA38" s="551"/>
      <c r="AB38" s="551"/>
      <c r="AC38" s="551"/>
    </row>
    <row r="39" spans="2:30" ht="20" customHeight="1">
      <c r="B39" s="487">
        <v>9</v>
      </c>
      <c r="C39" s="455"/>
      <c r="D39" s="455"/>
      <c r="E39" s="550"/>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row>
    <row r="40" spans="2:30" ht="20" customHeight="1">
      <c r="B40" s="487">
        <v>10</v>
      </c>
      <c r="C40" s="455"/>
      <c r="D40" s="455"/>
      <c r="E40" s="550"/>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row>
    <row r="41" spans="2:30" ht="20" customHeight="1">
      <c r="B41" s="799"/>
      <c r="C41" s="806" t="s">
        <v>91</v>
      </c>
      <c r="D41" s="801"/>
      <c r="E41" s="349" t="s">
        <v>87</v>
      </c>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270"/>
    </row>
    <row r="42" spans="2:30" ht="20" customHeight="1">
      <c r="B42" s="487">
        <v>1</v>
      </c>
      <c r="C42" s="455" t="str">
        <f>C19</f>
        <v>Специалист-профессионал по сестринской помощи (палатный)</v>
      </c>
      <c r="D42" s="455" t="str">
        <f>D19</f>
        <v>Тест 1</v>
      </c>
      <c r="E42" s="550"/>
      <c r="F42" s="551"/>
      <c r="G42" s="551"/>
      <c r="H42" s="551"/>
      <c r="I42" s="551"/>
      <c r="J42" s="551">
        <v>5</v>
      </c>
      <c r="K42" s="551"/>
      <c r="L42" s="551"/>
      <c r="M42" s="551"/>
      <c r="N42" s="551"/>
      <c r="O42" s="551"/>
      <c r="P42" s="551"/>
      <c r="Q42" s="551"/>
      <c r="R42" s="551"/>
      <c r="S42" s="551"/>
      <c r="T42" s="551"/>
      <c r="U42" s="551"/>
      <c r="V42" s="551"/>
      <c r="W42" s="551"/>
      <c r="X42" s="551"/>
      <c r="Y42" s="551"/>
      <c r="Z42" s="551"/>
      <c r="AA42" s="551"/>
      <c r="AB42" s="551"/>
      <c r="AC42" s="551"/>
    </row>
    <row r="43" spans="2:30" ht="20" customHeight="1">
      <c r="B43" s="487">
        <v>2</v>
      </c>
      <c r="C43" s="455" t="str">
        <f t="shared" ref="C43:D51" si="4">C20</f>
        <v xml:space="preserve">Врач-специалист (госпитальная медицина) </v>
      </c>
      <c r="D43" s="455" t="str">
        <f t="shared" si="4"/>
        <v>Тест 2</v>
      </c>
      <c r="E43" s="550"/>
      <c r="F43" s="551">
        <v>10</v>
      </c>
      <c r="G43" s="551"/>
      <c r="H43" s="551"/>
      <c r="I43" s="551"/>
      <c r="J43" s="551"/>
      <c r="K43" s="551"/>
      <c r="L43" s="551"/>
      <c r="M43" s="551"/>
      <c r="N43" s="551"/>
      <c r="O43" s="551"/>
      <c r="P43" s="551"/>
      <c r="Q43" s="551"/>
      <c r="R43" s="551"/>
      <c r="S43" s="551"/>
      <c r="T43" s="551"/>
      <c r="U43" s="551"/>
      <c r="V43" s="551"/>
      <c r="W43" s="551"/>
      <c r="X43" s="551"/>
      <c r="Y43" s="551"/>
      <c r="Z43" s="551"/>
      <c r="AA43" s="551"/>
      <c r="AB43" s="551"/>
      <c r="AC43" s="551"/>
    </row>
    <row r="44" spans="2:30" ht="20" customHeight="1">
      <c r="B44" s="487">
        <v>3</v>
      </c>
      <c r="C44" s="455" t="str">
        <f t="shared" si="4"/>
        <v>Фармацевт</v>
      </c>
      <c r="D44" s="455">
        <f t="shared" si="4"/>
        <v>0</v>
      </c>
      <c r="E44" s="550"/>
      <c r="F44" s="551"/>
      <c r="G44" s="551"/>
      <c r="H44" s="551"/>
      <c r="I44" s="551"/>
      <c r="J44" s="551"/>
      <c r="K44" s="551"/>
      <c r="L44" s="551"/>
      <c r="M44" s="551"/>
      <c r="N44" s="551"/>
      <c r="O44" s="551"/>
      <c r="P44" s="551"/>
      <c r="Q44" s="551"/>
      <c r="R44" s="551"/>
      <c r="S44" s="551"/>
      <c r="T44" s="551">
        <v>10</v>
      </c>
      <c r="U44" s="551"/>
      <c r="V44" s="551"/>
      <c r="W44" s="551"/>
      <c r="X44" s="551"/>
      <c r="Y44" s="551"/>
      <c r="Z44" s="551"/>
      <c r="AA44" s="551"/>
      <c r="AB44" s="551"/>
      <c r="AC44" s="551"/>
    </row>
    <row r="45" spans="2:30" ht="20" customHeight="1">
      <c r="B45" s="487">
        <v>4</v>
      </c>
      <c r="C45" s="455">
        <f t="shared" si="4"/>
        <v>0</v>
      </c>
      <c r="D45" s="455">
        <f t="shared" si="4"/>
        <v>0</v>
      </c>
      <c r="E45" s="550"/>
      <c r="F45" s="551"/>
      <c r="G45" s="551"/>
      <c r="H45" s="551"/>
      <c r="I45" s="551"/>
      <c r="J45" s="551"/>
      <c r="K45" s="551"/>
      <c r="L45" s="551"/>
      <c r="M45" s="551"/>
      <c r="N45" s="551"/>
      <c r="O45" s="551"/>
      <c r="P45" s="551"/>
      <c r="Q45" s="551"/>
      <c r="R45" s="551"/>
      <c r="S45" s="551"/>
      <c r="T45" s="551"/>
      <c r="U45" s="551"/>
      <c r="V45" s="551"/>
      <c r="W45" s="551"/>
      <c r="X45" s="551"/>
      <c r="Y45" s="551"/>
      <c r="Z45" s="551"/>
      <c r="AA45" s="551"/>
      <c r="AB45" s="551"/>
      <c r="AC45" s="551"/>
    </row>
    <row r="46" spans="2:30" ht="20" customHeight="1">
      <c r="B46" s="487">
        <v>5</v>
      </c>
      <c r="C46" s="455">
        <f t="shared" si="4"/>
        <v>0</v>
      </c>
      <c r="D46" s="455">
        <f t="shared" si="4"/>
        <v>0</v>
      </c>
      <c r="E46" s="550"/>
      <c r="F46" s="551"/>
      <c r="G46" s="551"/>
      <c r="H46" s="551"/>
      <c r="I46" s="551"/>
      <c r="J46" s="551"/>
      <c r="K46" s="551"/>
      <c r="L46" s="551"/>
      <c r="M46" s="551"/>
      <c r="N46" s="551"/>
      <c r="O46" s="551"/>
      <c r="P46" s="551"/>
      <c r="Q46" s="551"/>
      <c r="R46" s="551"/>
      <c r="S46" s="551"/>
      <c r="T46" s="551"/>
      <c r="U46" s="551"/>
      <c r="V46" s="551"/>
      <c r="W46" s="551"/>
      <c r="X46" s="551"/>
      <c r="Y46" s="551"/>
      <c r="Z46" s="551"/>
      <c r="AA46" s="551"/>
      <c r="AB46" s="551"/>
      <c r="AC46" s="551"/>
    </row>
    <row r="47" spans="2:30" ht="20" customHeight="1">
      <c r="B47" s="487">
        <v>6</v>
      </c>
      <c r="C47" s="455">
        <f t="shared" si="4"/>
        <v>0</v>
      </c>
      <c r="D47" s="455">
        <f t="shared" si="4"/>
        <v>0</v>
      </c>
      <c r="E47" s="550"/>
      <c r="F47" s="551"/>
      <c r="G47" s="551"/>
      <c r="H47" s="551"/>
      <c r="I47" s="551"/>
      <c r="J47" s="551"/>
      <c r="K47" s="551"/>
      <c r="L47" s="551"/>
      <c r="M47" s="551"/>
      <c r="N47" s="551"/>
      <c r="O47" s="551"/>
      <c r="P47" s="551"/>
      <c r="Q47" s="551"/>
      <c r="R47" s="551"/>
      <c r="S47" s="551"/>
      <c r="T47" s="551"/>
      <c r="U47" s="551"/>
      <c r="V47" s="551"/>
      <c r="W47" s="551"/>
      <c r="X47" s="551"/>
      <c r="Y47" s="551"/>
      <c r="Z47" s="551"/>
      <c r="AA47" s="551"/>
      <c r="AB47" s="551"/>
      <c r="AC47" s="551"/>
    </row>
    <row r="48" spans="2:30" ht="20" customHeight="1">
      <c r="B48" s="487">
        <v>7</v>
      </c>
      <c r="C48" s="455">
        <f t="shared" si="4"/>
        <v>0</v>
      </c>
      <c r="D48" s="455">
        <f t="shared" si="4"/>
        <v>0</v>
      </c>
      <c r="E48" s="550"/>
      <c r="F48" s="551"/>
      <c r="G48" s="551"/>
      <c r="H48" s="551"/>
      <c r="I48" s="551"/>
      <c r="J48" s="551"/>
      <c r="K48" s="551"/>
      <c r="L48" s="551"/>
      <c r="M48" s="551"/>
      <c r="N48" s="551"/>
      <c r="O48" s="551"/>
      <c r="P48" s="551"/>
      <c r="Q48" s="551"/>
      <c r="R48" s="551"/>
      <c r="S48" s="551"/>
      <c r="T48" s="551"/>
      <c r="U48" s="551"/>
      <c r="V48" s="551"/>
      <c r="W48" s="551"/>
      <c r="X48" s="551"/>
      <c r="Y48" s="551"/>
      <c r="Z48" s="551"/>
      <c r="AA48" s="551"/>
      <c r="AB48" s="551"/>
      <c r="AC48" s="551"/>
    </row>
    <row r="49" spans="2:29" ht="20" customHeight="1">
      <c r="B49" s="487">
        <v>8</v>
      </c>
      <c r="C49" s="455">
        <f t="shared" si="4"/>
        <v>0</v>
      </c>
      <c r="D49" s="455">
        <f t="shared" si="4"/>
        <v>0</v>
      </c>
      <c r="E49" s="550"/>
      <c r="F49" s="551"/>
      <c r="G49" s="551"/>
      <c r="H49" s="551"/>
      <c r="I49" s="551"/>
      <c r="J49" s="551"/>
      <c r="K49" s="551"/>
      <c r="L49" s="551"/>
      <c r="M49" s="551"/>
      <c r="N49" s="551"/>
      <c r="O49" s="551"/>
      <c r="P49" s="551"/>
      <c r="Q49" s="551"/>
      <c r="R49" s="551"/>
      <c r="S49" s="551"/>
      <c r="T49" s="551"/>
      <c r="U49" s="551"/>
      <c r="V49" s="551"/>
      <c r="W49" s="551"/>
      <c r="X49" s="551"/>
      <c r="Y49" s="551"/>
      <c r="Z49" s="551"/>
      <c r="AA49" s="551"/>
      <c r="AB49" s="551"/>
      <c r="AC49" s="551"/>
    </row>
    <row r="50" spans="2:29" ht="20" customHeight="1">
      <c r="B50" s="487">
        <v>9</v>
      </c>
      <c r="C50" s="455">
        <f t="shared" si="4"/>
        <v>0</v>
      </c>
      <c r="D50" s="455">
        <f t="shared" si="4"/>
        <v>0</v>
      </c>
      <c r="E50" s="550"/>
      <c r="F50" s="551"/>
      <c r="G50" s="551"/>
      <c r="H50" s="551"/>
      <c r="I50" s="551"/>
      <c r="J50" s="551"/>
      <c r="K50" s="551"/>
      <c r="L50" s="551"/>
      <c r="M50" s="551"/>
      <c r="N50" s="551"/>
      <c r="O50" s="551"/>
      <c r="P50" s="551"/>
      <c r="Q50" s="551"/>
      <c r="R50" s="551"/>
      <c r="S50" s="551"/>
      <c r="T50" s="551"/>
      <c r="U50" s="551"/>
      <c r="V50" s="551"/>
      <c r="W50" s="551"/>
      <c r="X50" s="551"/>
      <c r="Y50" s="551"/>
      <c r="Z50" s="551"/>
      <c r="AA50" s="551"/>
      <c r="AB50" s="551"/>
      <c r="AC50" s="551"/>
    </row>
    <row r="51" spans="2:29" ht="20" customHeight="1">
      <c r="B51" s="487">
        <v>10</v>
      </c>
      <c r="C51" s="455">
        <f t="shared" si="4"/>
        <v>0</v>
      </c>
      <c r="D51" s="455">
        <f t="shared" si="4"/>
        <v>0</v>
      </c>
      <c r="E51" s="550"/>
      <c r="F51" s="551"/>
      <c r="G51" s="551"/>
      <c r="H51" s="551"/>
      <c r="I51" s="551"/>
      <c r="J51" s="551"/>
      <c r="K51" s="551"/>
      <c r="L51" s="551"/>
      <c r="M51" s="551"/>
      <c r="N51" s="551"/>
      <c r="O51" s="551"/>
      <c r="P51" s="551"/>
      <c r="Q51" s="551"/>
      <c r="R51" s="551"/>
      <c r="S51" s="551"/>
      <c r="T51" s="551"/>
      <c r="U51" s="551"/>
      <c r="V51" s="551"/>
      <c r="W51" s="551"/>
      <c r="X51" s="551"/>
      <c r="Y51" s="551"/>
      <c r="Z51" s="551"/>
      <c r="AA51" s="551"/>
      <c r="AB51" s="551"/>
      <c r="AC51" s="551"/>
    </row>
  </sheetData>
  <sheetProtection algorithmName="SHA-512" hashValue="JgnCsD2hVRtmfqYMM6cwnCx2pIzW+igBXW+v+bxGQCcNhQm46/RSsRTuGwhPt9LUGC6FiByhghwK5rp4oMU5pw==" saltValue="D2CrZBLbJJLMMCVYiP63Fg==" spinCount="100000" sheet="1" objects="1" scenarios="1" autoFilter="0" pivotTables="0"/>
  <mergeCells count="1">
    <mergeCell ref="B3:D3"/>
  </mergeCells>
  <conditionalFormatting sqref="E6:AC7">
    <cfRule type="cellIs" dxfId="19" priority="10" operator="equal">
      <formula>0</formula>
    </cfRule>
  </conditionalFormatting>
  <conditionalFormatting sqref="AD7">
    <cfRule type="cellIs" dxfId="18" priority="8" operator="equal">
      <formula>0</formula>
    </cfRule>
  </conditionalFormatting>
  <conditionalFormatting sqref="A1:AD273">
    <cfRule type="expression" dxfId="17" priority="88">
      <formula>CELL("protect", A1)=0</formula>
    </cfRule>
  </conditionalFormatting>
  <conditionalFormatting sqref="E31:AC40">
    <cfRule type="expression" dxfId="16" priority="4">
      <formula>ISBLANK(E8:AC28)</formula>
    </cfRule>
  </conditionalFormatting>
  <conditionalFormatting sqref="E42:AC51">
    <cfRule type="expression" dxfId="15" priority="85">
      <formula>ISBLANK(E19:AC28)</formula>
    </cfRule>
  </conditionalFormatting>
  <conditionalFormatting sqref="E40:AC40">
    <cfRule type="expression" dxfId="14" priority="94">
      <formula>ISBLANK(E16:AC36)</formula>
    </cfRule>
  </conditionalFormatting>
  <conditionalFormatting sqref="A41:AD41">
    <cfRule type="expression" dxfId="13" priority="2">
      <formula>CELL("protect", A41)=0</formula>
    </cfRule>
  </conditionalFormatting>
  <dataValidations count="4">
    <dataValidation type="decimal" operator="greaterThanOrEqual" allowBlank="1" showInputMessage="1" showErrorMessage="1" sqref="E29:AC29" xr:uid="{00000000-0002-0000-0E00-000000000000}">
      <formula1>0</formula1>
    </dataValidation>
    <dataValidation type="whole" allowBlank="1" showInputMessage="1" showErrorMessage="1" sqref="AD8:AD28" xr:uid="{00000000-0002-0000-0E00-000001000000}">
      <formula1>0</formula1>
      <formula2>100</formula2>
    </dataValidation>
    <dataValidation type="decimal" allowBlank="1" showInputMessage="1" showErrorMessage="1" sqref="E8:AC28" xr:uid="{00000000-0002-0000-0E00-000002000000}">
      <formula1>0</formula1>
      <formula2>1</formula2>
    </dataValidation>
    <dataValidation type="list" allowBlank="1" showInputMessage="1" showErrorMessage="1" sqref="C19:C28" xr:uid="{00000000-0002-0000-0E00-000003000000}">
      <formula1>$E$6:$AC$6</formula1>
    </dataValidation>
  </dataValidations>
  <pageMargins left="0.7" right="0.7" top="0.75" bottom="0.75" header="0.3" footer="0.3"/>
  <ignoredErrors>
    <ignoredError sqref="AD8:AD16 AD19:AD28"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tabColor rgb="FFC5D4FF"/>
  </sheetPr>
  <dimension ref="A1:I307"/>
  <sheetViews>
    <sheetView showGridLines="0" showRowColHeaders="0" zoomScale="90" zoomScaleNormal="90" workbookViewId="0"/>
  </sheetViews>
  <sheetFormatPr baseColWidth="10" defaultColWidth="9.1640625" defaultRowHeight="16"/>
  <cols>
    <col min="1" max="1" width="3.6640625" style="844" customWidth="1"/>
    <col min="2" max="2" width="13" style="849" customWidth="1"/>
    <col min="3" max="3" width="18.5" style="849" customWidth="1"/>
    <col min="4" max="4" width="14.5" style="848" customWidth="1"/>
    <col min="5" max="5" width="18" style="848" customWidth="1"/>
    <col min="6" max="6" width="13.83203125" style="848" customWidth="1"/>
    <col min="7" max="7" width="15.83203125" style="848" customWidth="1"/>
    <col min="8" max="8" width="14.6640625" style="848" customWidth="1"/>
    <col min="9" max="9" width="16.83203125" style="848" customWidth="1"/>
  </cols>
  <sheetData>
    <row r="1" spans="1:9" s="376" customFormat="1" ht="15" customHeight="1">
      <c r="A1" s="841"/>
      <c r="B1" s="842"/>
      <c r="C1" s="842"/>
      <c r="D1" s="843"/>
      <c r="E1" s="843"/>
      <c r="F1" s="843"/>
      <c r="G1" s="843"/>
      <c r="H1" s="843"/>
      <c r="I1" s="843"/>
    </row>
    <row r="2" spans="1:9" ht="85">
      <c r="B2" s="845" t="s">
        <v>488</v>
      </c>
      <c r="C2" s="845" t="s">
        <v>503</v>
      </c>
      <c r="D2" s="845" t="s">
        <v>504</v>
      </c>
      <c r="E2" s="845" t="s">
        <v>505</v>
      </c>
      <c r="F2" s="845" t="s">
        <v>506</v>
      </c>
      <c r="G2" s="845" t="s">
        <v>507</v>
      </c>
      <c r="H2" s="845" t="s">
        <v>508</v>
      </c>
      <c r="I2" s="845" t="s">
        <v>509</v>
      </c>
    </row>
    <row r="3" spans="1:9">
      <c r="B3" s="846">
        <v>43892</v>
      </c>
      <c r="C3" s="847">
        <v>0</v>
      </c>
      <c r="D3" s="848">
        <v>2</v>
      </c>
      <c r="E3" s="848">
        <v>0</v>
      </c>
      <c r="F3" s="848">
        <v>0</v>
      </c>
      <c r="G3" s="848">
        <v>0</v>
      </c>
      <c r="H3" s="848">
        <v>0</v>
      </c>
      <c r="I3" s="848">
        <v>0</v>
      </c>
    </row>
    <row r="4" spans="1:9">
      <c r="B4" s="846">
        <v>43893</v>
      </c>
      <c r="C4" s="847">
        <v>6.4249263877848893E-3</v>
      </c>
      <c r="D4" s="848">
        <v>2.4038019966004591</v>
      </c>
      <c r="E4" s="848">
        <v>0.22949195236619696</v>
      </c>
      <c r="F4" s="848">
        <v>0.21402601705789434</v>
      </c>
      <c r="G4" s="848">
        <v>1.6000000000000016E-3</v>
      </c>
      <c r="H4" s="848">
        <v>1.3401539082722754E-4</v>
      </c>
      <c r="I4" s="848">
        <v>7.6184625323563886E-5</v>
      </c>
    </row>
    <row r="5" spans="1:9">
      <c r="B5" s="846">
        <v>43894</v>
      </c>
      <c r="C5" s="847">
        <v>1.2240064941277972E-2</v>
      </c>
      <c r="D5" s="848">
        <v>3.4335795729772371</v>
      </c>
      <c r="E5" s="848">
        <v>0.31654178828514035</v>
      </c>
      <c r="F5" s="848">
        <v>0.30468379261390161</v>
      </c>
      <c r="G5" s="848">
        <v>3.6602565137871267E-3</v>
      </c>
      <c r="H5" s="848">
        <v>1.8844464450451569E-4</v>
      </c>
      <c r="I5" s="848">
        <v>1.085292684160174E-4</v>
      </c>
    </row>
    <row r="6" spans="1:9">
      <c r="B6" s="846">
        <v>43895</v>
      </c>
      <c r="C6" s="847">
        <v>1.7512374030289744E-2</v>
      </c>
      <c r="D6" s="848">
        <v>4.8990382116125843</v>
      </c>
      <c r="E6" s="848">
        <v>0.4420315152409301</v>
      </c>
      <c r="F6" s="848">
        <v>0.43404450074783296</v>
      </c>
      <c r="G6" s="848">
        <v>6.4051394665354481E-3</v>
      </c>
      <c r="H6" s="848">
        <v>2.6622847199279752E-4</v>
      </c>
      <c r="I6" s="848">
        <v>1.5460526710197345E-4</v>
      </c>
    </row>
    <row r="7" spans="1:9">
      <c r="B7" s="846">
        <v>43896</v>
      </c>
      <c r="C7" s="847">
        <v>2.2303342328412849E-2</v>
      </c>
      <c r="D7" s="848">
        <v>6.9853724772835628</v>
      </c>
      <c r="E7" s="848">
        <v>0.6220672018895459</v>
      </c>
      <c r="F7" s="848">
        <v>0.61848137836599049</v>
      </c>
      <c r="G7" s="848">
        <v>1.0150515664421478E-2</v>
      </c>
      <c r="H7" s="848">
        <v>3.7725640553054542E-4</v>
      </c>
      <c r="I7" s="848">
        <v>2.2024124917924425E-4</v>
      </c>
    </row>
    <row r="8" spans="1:9">
      <c r="B8" s="846">
        <v>43897</v>
      </c>
      <c r="C8" s="847">
        <v>2.6670377928971211E-2</v>
      </c>
      <c r="D8" s="848">
        <v>9.956339177928859</v>
      </c>
      <c r="E8" s="848">
        <v>0.87962077075972134</v>
      </c>
      <c r="F8" s="848">
        <v>0.88132838424615489</v>
      </c>
      <c r="G8" s="848">
        <v>1.5343064630588635E-2</v>
      </c>
      <c r="H8" s="848">
        <v>5.3561773403254021E-4</v>
      </c>
      <c r="I8" s="848">
        <v>3.1373915048807887E-4</v>
      </c>
    </row>
    <row r="9" spans="1:9">
      <c r="B9" s="846">
        <v>43898</v>
      </c>
      <c r="C9" s="847">
        <v>3.0668365123392619E-2</v>
      </c>
      <c r="D9" s="848">
        <v>14.187590223125399</v>
      </c>
      <c r="E9" s="848">
        <v>1.2474380366588418</v>
      </c>
      <c r="F9" s="848">
        <v>1.2558308859756009</v>
      </c>
      <c r="G9" s="848">
        <v>2.2616214174884065E-2</v>
      </c>
      <c r="H9" s="848">
        <v>7.6138277723739132E-4</v>
      </c>
      <c r="I9" s="848">
        <v>4.4692290657296821E-4</v>
      </c>
    </row>
    <row r="10" spans="1:9">
      <c r="B10" s="846">
        <v>43899</v>
      </c>
      <c r="C10" s="847">
        <v>3.4351508948983027E-2</v>
      </c>
      <c r="D10" s="848">
        <v>20.214127422575405</v>
      </c>
      <c r="E10" s="848">
        <v>1.7721792682778506</v>
      </c>
      <c r="F10" s="848">
        <v>1.7893468754747464</v>
      </c>
      <c r="G10" s="848">
        <v>3.2869747584351065E-2</v>
      </c>
      <c r="H10" s="848">
        <v>1.0831388384348307E-3</v>
      </c>
      <c r="I10" s="848">
        <v>6.3663094227388566E-4</v>
      </c>
    </row>
    <row r="11" spans="1:9">
      <c r="B11" s="846">
        <v>43900</v>
      </c>
      <c r="C11" s="847">
        <v>3.7775632517601306E-2</v>
      </c>
      <c r="D11" s="848">
        <v>28.797844955915163</v>
      </c>
      <c r="E11" s="848">
        <v>2.5203126327762959</v>
      </c>
      <c r="F11" s="848">
        <v>2.5493269077521092</v>
      </c>
      <c r="G11" s="848">
        <v>4.7383114951210371E-2</v>
      </c>
      <c r="H11" s="848">
        <v>1.5415995761358472E-3</v>
      </c>
      <c r="I11" s="848">
        <v>9.0683939447119919E-4</v>
      </c>
    </row>
    <row r="12" spans="1:9">
      <c r="B12" s="846">
        <v>43901</v>
      </c>
      <c r="C12" s="847">
        <v>4.1641400435913391E-2</v>
      </c>
      <c r="D12" s="848">
        <v>41.023627058554808</v>
      </c>
      <c r="E12" s="848">
        <v>3.586498898271345</v>
      </c>
      <c r="F12" s="848">
        <v>3.6318224611659664</v>
      </c>
      <c r="G12" s="848">
        <v>6.7976714605045313E-2</v>
      </c>
      <c r="H12" s="848">
        <v>2.1947401434205091E-3</v>
      </c>
      <c r="I12" s="848">
        <v>1.2916808398371947E-3</v>
      </c>
    </row>
    <row r="13" spans="1:9">
      <c r="B13" s="846">
        <v>43902</v>
      </c>
      <c r="C13" s="847">
        <v>4.5940070016345182E-2</v>
      </c>
      <c r="D13" s="848">
        <v>58.436000584977023</v>
      </c>
      <c r="E13" s="848">
        <v>5.1055133378415336</v>
      </c>
      <c r="F13" s="848">
        <v>5.1735851257487759</v>
      </c>
      <c r="G13" s="848">
        <v>9.724141563189366E-2</v>
      </c>
      <c r="H13" s="848">
        <v>3.1250990111751711E-3</v>
      </c>
      <c r="I13" s="848">
        <v>1.8397326113547402E-3</v>
      </c>
    </row>
    <row r="14" spans="1:9">
      <c r="B14" s="846">
        <v>43903</v>
      </c>
      <c r="C14" s="847">
        <v>5.1326601054393517E-2</v>
      </c>
      <c r="D14" s="848">
        <v>83.233309248945389</v>
      </c>
      <c r="E14" s="848">
        <v>7.2691828383559614</v>
      </c>
      <c r="F14" s="848">
        <v>7.3692587512189975</v>
      </c>
      <c r="G14" s="848">
        <v>0.13886509453595791</v>
      </c>
      <c r="H14" s="848">
        <v>4.4501524395543562E-3</v>
      </c>
      <c r="I14" s="848">
        <v>2.6201013271947233E-3</v>
      </c>
    </row>
    <row r="15" spans="1:9">
      <c r="B15" s="846">
        <v>43904</v>
      </c>
      <c r="C15" s="847">
        <v>5.8440061590255651E-2</v>
      </c>
      <c r="D15" s="848">
        <v>118.54332159227836</v>
      </c>
      <c r="E15" s="848">
        <v>10.350419385394824</v>
      </c>
      <c r="F15" s="848">
        <v>10.495781468457228</v>
      </c>
      <c r="G15" s="848">
        <v>0.19809696441378824</v>
      </c>
      <c r="H15" s="848">
        <v>6.3370378964852838E-3</v>
      </c>
      <c r="I15" s="848">
        <v>3.7310411214181815E-3</v>
      </c>
    </row>
    <row r="16" spans="1:9">
      <c r="B16" s="846">
        <v>43905</v>
      </c>
      <c r="C16" s="847">
        <v>6.7244141610910871E-2</v>
      </c>
      <c r="D16" s="848">
        <v>168.81381430070505</v>
      </c>
      <c r="E16" s="848">
        <v>14.737265422474195</v>
      </c>
      <c r="F16" s="848">
        <v>14.946966771330194</v>
      </c>
      <c r="G16" s="848">
        <v>0.28240736168042713</v>
      </c>
      <c r="H16" s="848">
        <v>9.0234156414688675E-3</v>
      </c>
      <c r="I16" s="848">
        <v>5.3121304554113796E-3</v>
      </c>
    </row>
    <row r="17" spans="2:9">
      <c r="B17" s="846">
        <v>43906</v>
      </c>
      <c r="C17" s="847">
        <v>8.0329182537546381E-2</v>
      </c>
      <c r="D17" s="848">
        <v>240.36485668822328</v>
      </c>
      <c r="E17" s="848">
        <v>20.981004829096388</v>
      </c>
      <c r="F17" s="848">
        <v>21.282399477727068</v>
      </c>
      <c r="G17" s="848">
        <v>0.40242427504774114</v>
      </c>
      <c r="H17" s="848">
        <v>1.2846958816041355E-2</v>
      </c>
      <c r="I17" s="848">
        <v>7.5614155819509997E-3</v>
      </c>
    </row>
    <row r="18" spans="2:9">
      <c r="B18" s="846">
        <v>43907</v>
      </c>
      <c r="C18" s="847">
        <v>9.6831478927091819E-2</v>
      </c>
      <c r="D18" s="848">
        <v>336.09426412828202</v>
      </c>
      <c r="E18" s="848">
        <v>29.250742115709901</v>
      </c>
      <c r="F18" s="848">
        <v>29.752592962672871</v>
      </c>
      <c r="G18" s="848">
        <v>0.57326066709134982</v>
      </c>
      <c r="H18" s="848">
        <v>1.7939823514118436E-2</v>
      </c>
      <c r="I18" s="848">
        <v>1.0204096927489945E-2</v>
      </c>
    </row>
    <row r="19" spans="2:9">
      <c r="B19" s="846">
        <v>43908</v>
      </c>
      <c r="C19" s="847">
        <v>0.11860410727032371</v>
      </c>
      <c r="D19" s="848">
        <v>461.29515330969468</v>
      </c>
      <c r="E19" s="848">
        <v>39.953223216111837</v>
      </c>
      <c r="F19" s="848">
        <v>40.823119603040354</v>
      </c>
      <c r="G19" s="848">
        <v>0.81060690092214638</v>
      </c>
      <c r="H19" s="848">
        <v>2.4569138452614159E-2</v>
      </c>
      <c r="I19" s="848">
        <v>1.3477275663852107E-2</v>
      </c>
    </row>
    <row r="20" spans="2:9">
      <c r="B20" s="846">
        <v>43909</v>
      </c>
      <c r="C20" s="847">
        <v>0.14927935889639671</v>
      </c>
      <c r="D20" s="848">
        <v>621.19907109898861</v>
      </c>
      <c r="E20" s="848">
        <v>53.466576962757337</v>
      </c>
      <c r="F20" s="848">
        <v>54.953397730398763</v>
      </c>
      <c r="G20" s="848">
        <v>1.1329228255877848</v>
      </c>
      <c r="H20" s="848">
        <v>3.2992011624277041E-2</v>
      </c>
      <c r="I20" s="848">
        <v>1.7407659227078872E-2</v>
      </c>
    </row>
    <row r="21" spans="2:9">
      <c r="B21" s="846">
        <v>43910</v>
      </c>
      <c r="C21" s="847">
        <v>0.18831517812155008</v>
      </c>
      <c r="D21" s="848">
        <v>820.3966434289232</v>
      </c>
      <c r="E21" s="848">
        <v>70.085661904257577</v>
      </c>
      <c r="F21" s="848">
        <v>72.545028135829384</v>
      </c>
      <c r="G21" s="848">
        <v>1.5609755610122145</v>
      </c>
      <c r="H21" s="848">
        <v>4.3423282555104796E-2</v>
      </c>
      <c r="I21" s="848">
        <v>2.1968755349208731E-2</v>
      </c>
    </row>
    <row r="22" spans="2:9">
      <c r="B22" s="846">
        <v>43911</v>
      </c>
      <c r="C22" s="847">
        <v>0.23846401132080414</v>
      </c>
      <c r="D22" s="848">
        <v>1062.0964098827035</v>
      </c>
      <c r="E22" s="848">
        <v>89.955067559941824</v>
      </c>
      <c r="F22" s="848">
        <v>93.876305955668599</v>
      </c>
      <c r="G22" s="848">
        <v>2.1168905653442729</v>
      </c>
      <c r="H22" s="848">
        <v>5.599509188671406E-2</v>
      </c>
      <c r="I22" s="848">
        <v>2.7062620139391598E-2</v>
      </c>
    </row>
    <row r="23" spans="2:9">
      <c r="B23" s="846">
        <v>43912</v>
      </c>
      <c r="C23" s="847">
        <v>0.29965437084388807</v>
      </c>
      <c r="D23" s="848">
        <v>1347.2747410464247</v>
      </c>
      <c r="E23" s="848">
        <v>112.99576818318835</v>
      </c>
      <c r="F23" s="848">
        <v>119.02732374936046</v>
      </c>
      <c r="G23" s="848">
        <v>2.8226320747986042</v>
      </c>
      <c r="H23" s="848">
        <v>7.0711483392598001E-2</v>
      </c>
      <c r="I23" s="848">
        <v>3.2505441111288551E-2</v>
      </c>
    </row>
    <row r="24" spans="2:9">
      <c r="B24" s="846">
        <v>43913</v>
      </c>
      <c r="C24" s="847">
        <v>0.37281390556264937</v>
      </c>
      <c r="D24" s="848">
        <v>1646.2519347851669</v>
      </c>
      <c r="E24" s="848">
        <v>136.05252589677153</v>
      </c>
      <c r="F24" s="848">
        <v>145.33650314765376</v>
      </c>
      <c r="G24" s="848">
        <v>3.6978915046368694</v>
      </c>
      <c r="H24" s="848">
        <v>8.5828454097403237E-2</v>
      </c>
      <c r="I24" s="848">
        <v>3.5500990470504049E-2</v>
      </c>
    </row>
    <row r="25" spans="2:9">
      <c r="B25" s="846">
        <v>43914</v>
      </c>
      <c r="C25" s="847">
        <v>0.45470892542591407</v>
      </c>
      <c r="D25" s="848">
        <v>1935.103788402751</v>
      </c>
      <c r="E25" s="848">
        <v>156.80855150088746</v>
      </c>
      <c r="F25" s="848">
        <v>170.68225410216954</v>
      </c>
      <c r="G25" s="848">
        <v>4.7312047865474272</v>
      </c>
      <c r="H25" s="848">
        <v>9.9995854385149435E-2</v>
      </c>
      <c r="I25" s="848">
        <v>3.6400393115978424E-2</v>
      </c>
    </row>
    <row r="26" spans="2:9">
      <c r="B26" s="846">
        <v>43915</v>
      </c>
      <c r="C26" s="847">
        <v>0.54281711132789778</v>
      </c>
      <c r="D26" s="848">
        <v>2185.2460111200166</v>
      </c>
      <c r="E26" s="848">
        <v>172.64991170256241</v>
      </c>
      <c r="F26" s="848">
        <v>192.54235603405505</v>
      </c>
      <c r="G26" s="848">
        <v>5.8898955265114266</v>
      </c>
      <c r="H26" s="848">
        <v>0.11164301338700747</v>
      </c>
      <c r="I26" s="848">
        <v>3.4634791104596739E-2</v>
      </c>
    </row>
    <row r="27" spans="2:9">
      <c r="B27" s="846">
        <v>43916</v>
      </c>
      <c r="C27" s="847">
        <v>0.63203241548559752</v>
      </c>
      <c r="D27" s="848">
        <v>2367.5125357525731</v>
      </c>
      <c r="E27" s="848">
        <v>181.08774859456182</v>
      </c>
      <c r="F27" s="848">
        <v>208.35603741379151</v>
      </c>
      <c r="G27" s="848">
        <v>7.118688053129274</v>
      </c>
      <c r="H27" s="848">
        <v>0.11921575544021171</v>
      </c>
      <c r="I27" s="848">
        <v>2.9979269427047997E-2</v>
      </c>
    </row>
    <row r="28" spans="2:9">
      <c r="B28" s="846">
        <v>43917</v>
      </c>
      <c r="C28" s="847">
        <v>0.72002517700177993</v>
      </c>
      <c r="D28" s="848">
        <v>2515.3229978785275</v>
      </c>
      <c r="E28" s="848">
        <v>186.11300775481811</v>
      </c>
      <c r="F28" s="848">
        <v>221.17553135451203</v>
      </c>
      <c r="G28" s="848">
        <v>8.3424131148323255</v>
      </c>
      <c r="H28" s="848">
        <v>0.12478188038538376</v>
      </c>
      <c r="I28" s="848">
        <v>2.798032078270915E-2</v>
      </c>
    </row>
    <row r="29" spans="2:9">
      <c r="B29" s="846">
        <v>43918</v>
      </c>
      <c r="C29" s="847">
        <v>0.80401689067277771</v>
      </c>
      <c r="D29" s="848">
        <v>2620.1303665724986</v>
      </c>
      <c r="E29" s="848">
        <v>187.12351330880253</v>
      </c>
      <c r="F29" s="848">
        <v>230.25567748133142</v>
      </c>
      <c r="G29" s="848">
        <v>9.5285041296136974</v>
      </c>
      <c r="H29" s="848">
        <v>0.12792524598291352</v>
      </c>
      <c r="I29" s="848">
        <v>2.4994485817708995E-2</v>
      </c>
    </row>
    <row r="30" spans="2:9">
      <c r="B30" s="846">
        <v>43919</v>
      </c>
      <c r="C30" s="847">
        <v>0.8820688023586859</v>
      </c>
      <c r="D30" s="848">
        <v>2675.3947766221272</v>
      </c>
      <c r="E30" s="848">
        <v>183.74743449838743</v>
      </c>
      <c r="F30" s="848">
        <v>235.02459305637231</v>
      </c>
      <c r="G30" s="848">
        <v>10.640951940303916</v>
      </c>
      <c r="H30" s="848">
        <v>0.12835301477836047</v>
      </c>
      <c r="I30" s="848">
        <v>2.115246942998128E-2</v>
      </c>
    </row>
    <row r="31" spans="2:9">
      <c r="B31" s="846">
        <v>43920</v>
      </c>
      <c r="C31" s="847">
        <v>0.95112031720218548</v>
      </c>
      <c r="D31" s="848">
        <v>2677.2323703429106</v>
      </c>
      <c r="E31" s="848">
        <v>175.88913461502818</v>
      </c>
      <c r="F31" s="848">
        <v>235.14672228968681</v>
      </c>
      <c r="G31" s="848">
        <v>11.6427227623125</v>
      </c>
      <c r="H31" s="848">
        <v>0.12592790214000202</v>
      </c>
      <c r="I31" s="848">
        <v>1.6656302143164145E-2</v>
      </c>
    </row>
    <row r="32" spans="2:9">
      <c r="B32" s="846">
        <v>43921</v>
      </c>
      <c r="C32" s="847">
        <v>1.0096852426056508</v>
      </c>
      <c r="D32" s="848">
        <v>2624.8418148556862</v>
      </c>
      <c r="E32" s="848">
        <v>163.75013600862385</v>
      </c>
      <c r="F32" s="848">
        <v>230.55890783358618</v>
      </c>
      <c r="G32" s="848">
        <v>12.498451227682423</v>
      </c>
      <c r="H32" s="848">
        <v>0.12068682171334937</v>
      </c>
      <c r="I32" s="848">
        <v>1.1762735659756076E-2</v>
      </c>
    </row>
    <row r="33" spans="2:9">
      <c r="B33" s="846">
        <v>43922</v>
      </c>
      <c r="C33" s="847">
        <v>1.0551988069939173</v>
      </c>
      <c r="D33" s="848">
        <v>2520.6475333260337</v>
      </c>
      <c r="E33" s="848">
        <v>147.82146083121398</v>
      </c>
      <c r="F33" s="848">
        <v>221.48141197673075</v>
      </c>
      <c r="G33" s="848">
        <v>13.177153063781983</v>
      </c>
      <c r="H33" s="848">
        <v>0.11284315919970349</v>
      </c>
      <c r="I33" s="848">
        <v>6.7600314523024929E-3</v>
      </c>
    </row>
    <row r="34" spans="2:9">
      <c r="B34" s="846">
        <v>43923</v>
      </c>
      <c r="C34" s="847">
        <v>1.0896778384785928</v>
      </c>
      <c r="D34" s="848">
        <v>2419.6620084379997</v>
      </c>
      <c r="E34" s="848">
        <v>133.84770182975109</v>
      </c>
      <c r="F34" s="848">
        <v>212.83637740928623</v>
      </c>
      <c r="G34" s="848">
        <v>13.654683478033927</v>
      </c>
      <c r="H34" s="848">
        <v>0.10560238623021617</v>
      </c>
      <c r="I34" s="848">
        <v>6.4696687207728689E-3</v>
      </c>
    </row>
    <row r="35" spans="2:9">
      <c r="B35" s="846">
        <v>43924</v>
      </c>
      <c r="C35" s="847">
        <v>1.115581265213655</v>
      </c>
      <c r="D35" s="848">
        <v>2321.9421123854017</v>
      </c>
      <c r="E35" s="848">
        <v>121.5634044694533</v>
      </c>
      <c r="F35" s="848">
        <v>204.58255065663207</v>
      </c>
      <c r="G35" s="848">
        <v>13.962858760743705</v>
      </c>
      <c r="H35" s="848">
        <v>9.8912036041776757E-2</v>
      </c>
      <c r="I35" s="848">
        <v>6.1918214953315311E-3</v>
      </c>
    </row>
    <row r="36" spans="2:9">
      <c r="B36" s="846">
        <v>43925</v>
      </c>
      <c r="C36" s="847">
        <v>1.1331921742518192</v>
      </c>
      <c r="D36" s="848">
        <v>2227.5148942160408</v>
      </c>
      <c r="E36" s="848">
        <v>110.74043675050379</v>
      </c>
      <c r="F36" s="848">
        <v>196.67971936186686</v>
      </c>
      <c r="G36" s="848">
        <v>14.129092713902462</v>
      </c>
      <c r="H36" s="848">
        <v>9.2724549184510688E-2</v>
      </c>
      <c r="I36" s="848">
        <v>5.9259467950585542E-3</v>
      </c>
    </row>
    <row r="37" spans="2:9">
      <c r="B37" s="846">
        <v>43926</v>
      </c>
      <c r="C37" s="847">
        <v>1.1446566818044384</v>
      </c>
      <c r="D37" s="848">
        <v>2136.3798561781732</v>
      </c>
      <c r="E37" s="848">
        <v>101.18268373665668</v>
      </c>
      <c r="F37" s="848">
        <v>189.09553981935801</v>
      </c>
      <c r="G37" s="848">
        <v>14.176976760510591</v>
      </c>
      <c r="H37" s="848">
        <v>8.6996797688181512E-2</v>
      </c>
      <c r="I37" s="848">
        <v>5.6715254753950291E-3</v>
      </c>
    </row>
    <row r="38" spans="2:9">
      <c r="B38" s="846">
        <v>43927</v>
      </c>
      <c r="C38" s="847">
        <v>1.1499822001222735</v>
      </c>
      <c r="D38" s="848">
        <v>2048.5142695793465</v>
      </c>
      <c r="E38" s="848">
        <v>92.721498829320126</v>
      </c>
      <c r="F38" s="848">
        <v>181.80395273463185</v>
      </c>
      <c r="G38" s="848">
        <v>14.126785305340906</v>
      </c>
      <c r="H38" s="848">
        <v>8.1689656144589839E-2</v>
      </c>
      <c r="I38" s="848">
        <v>5.4280611603623689E-3</v>
      </c>
    </row>
    <row r="39" spans="2:9">
      <c r="B39" s="846">
        <v>43928</v>
      </c>
      <c r="C39" s="847">
        <v>1.1491830237375511</v>
      </c>
      <c r="D39" s="848">
        <v>1963.8776223623449</v>
      </c>
      <c r="E39" s="848">
        <v>85.211803735124931</v>
      </c>
      <c r="F39" s="848">
        <v>174.78389279900142</v>
      </c>
      <c r="G39" s="848">
        <v>13.99591586583003</v>
      </c>
      <c r="H39" s="848">
        <v>7.6767615045221463E-2</v>
      </c>
      <c r="I39" s="848">
        <v>5.19507922414497E-3</v>
      </c>
    </row>
    <row r="40" spans="2:9">
      <c r="B40" s="846">
        <v>43929</v>
      </c>
      <c r="C40" s="847">
        <v>1.1441678247523572</v>
      </c>
      <c r="D40" s="848">
        <v>1882.4153336461336</v>
      </c>
      <c r="E40" s="848">
        <v>78.528744508381692</v>
      </c>
      <c r="F40" s="848">
        <v>168.01824110538291</v>
      </c>
      <c r="G40" s="848">
        <v>13.799272287871462</v>
      </c>
      <c r="H40" s="848">
        <v>7.219843217799761E-2</v>
      </c>
      <c r="I40" s="848">
        <v>4.9721258196772688E-3</v>
      </c>
    </row>
    <row r="41" spans="2:9">
      <c r="B41" s="846">
        <v>43930</v>
      </c>
      <c r="C41" s="847">
        <v>1.1353743146846349</v>
      </c>
      <c r="D41" s="848">
        <v>1804.0618498335207</v>
      </c>
      <c r="E41" s="848">
        <v>72.564824278541153</v>
      </c>
      <c r="F41" s="848">
        <v>161.49297787405163</v>
      </c>
      <c r="G41" s="848">
        <v>13.549598309006837</v>
      </c>
      <c r="H41" s="848">
        <v>6.7952818305170734E-2</v>
      </c>
      <c r="I41" s="848">
        <v>4.7587669519566049E-3</v>
      </c>
    </row>
    <row r="42" spans="2:9">
      <c r="B42" s="846">
        <v>43931</v>
      </c>
      <c r="C42" s="847">
        <v>1.1231934859620487</v>
      </c>
      <c r="D42" s="848">
        <v>1728.7432193550758</v>
      </c>
      <c r="E42" s="848">
        <v>67.227444611814519</v>
      </c>
      <c r="F42" s="848">
        <v>155.19650004586694</v>
      </c>
      <c r="G42" s="848">
        <v>13.25776781182323</v>
      </c>
      <c r="H42" s="848">
        <v>6.4004153720862933E-2</v>
      </c>
      <c r="I42" s="848">
        <v>4.5545875939348385E-3</v>
      </c>
    </row>
    <row r="43" spans="2:9">
      <c r="B43" s="846">
        <v>43932</v>
      </c>
      <c r="C43" s="847">
        <v>1.1079748983356876</v>
      </c>
      <c r="D43" s="848">
        <v>1656.3792282352003</v>
      </c>
      <c r="E43" s="848">
        <v>62.43679717541842</v>
      </c>
      <c r="F43" s="848">
        <v>149.11907424772647</v>
      </c>
      <c r="G43" s="848">
        <v>12.933037306604207</v>
      </c>
      <c r="H43" s="848">
        <v>6.032823262562638E-2</v>
      </c>
      <c r="I43" s="848">
        <v>4.3591908429595873E-3</v>
      </c>
    </row>
    <row r="44" spans="2:9">
      <c r="B44" s="846">
        <v>43933</v>
      </c>
      <c r="C44" s="847">
        <v>1.0913118170920337</v>
      </c>
      <c r="D44" s="848">
        <v>1586.8851660346622</v>
      </c>
      <c r="E44" s="848">
        <v>58.12405570383013</v>
      </c>
      <c r="F44" s="848">
        <v>143.25240062001234</v>
      </c>
      <c r="G44" s="848">
        <v>12.583265479880152</v>
      </c>
      <c r="H44" s="848">
        <v>5.6903032560446529E-2</v>
      </c>
      <c r="I44" s="848">
        <v>4.172197115812455E-3</v>
      </c>
    </row>
    <row r="45" spans="2:9">
      <c r="B45" s="846">
        <v>43934</v>
      </c>
      <c r="C45" s="847">
        <v>1.0727206128437725</v>
      </c>
      <c r="D45" s="848">
        <v>1520.1732810067822</v>
      </c>
      <c r="E45" s="848">
        <v>54.229825407359058</v>
      </c>
      <c r="F45" s="848">
        <v>137.58926717030383</v>
      </c>
      <c r="G45" s="848">
        <v>12.215104031736194</v>
      </c>
      <c r="H45" s="848">
        <v>5.3708506417221226E-2</v>
      </c>
      <c r="I45" s="848">
        <v>3.99324338051096E-3</v>
      </c>
    </row>
    <row r="46" spans="2:9">
      <c r="B46" s="846">
        <v>43935</v>
      </c>
      <c r="C46" s="847">
        <v>1.0530275045931137</v>
      </c>
      <c r="D46" s="848">
        <v>1456.1539742145078</v>
      </c>
      <c r="E46" s="848">
        <v>50.702813084215563</v>
      </c>
      <c r="F46" s="848">
        <v>132.12327780984018</v>
      </c>
      <c r="G46" s="848">
        <v>11.834163488420465</v>
      </c>
      <c r="H46" s="848">
        <v>5.0726394789948261E-2</v>
      </c>
      <c r="I46" s="848">
        <v>3.8219824231186545E-3</v>
      </c>
    </row>
    <row r="47" spans="2:9">
      <c r="B47" s="846">
        <v>43936</v>
      </c>
      <c r="C47" s="847">
        <v>1.0317146590797317</v>
      </c>
      <c r="D47" s="848">
        <v>1394.7367746482396</v>
      </c>
      <c r="E47" s="848">
        <v>47.4986864438456</v>
      </c>
      <c r="F47" s="848">
        <v>126.84864014750474</v>
      </c>
      <c r="G47" s="848">
        <v>11.445157208205746</v>
      </c>
      <c r="H47" s="848">
        <v>4.7940056653402958E-2</v>
      </c>
      <c r="I47" s="848">
        <v>3.6580821479192411E-3</v>
      </c>
    </row>
    <row r="48" spans="2:9">
      <c r="B48" s="846">
        <v>43937</v>
      </c>
      <c r="C48" s="847">
        <v>1.0102179624492551</v>
      </c>
      <c r="D48" s="848">
        <v>1335.8311308515406</v>
      </c>
      <c r="E48" s="848">
        <v>44.579095646414167</v>
      </c>
      <c r="F48" s="848">
        <v>121.76000155189421</v>
      </c>
      <c r="G48" s="848">
        <v>11.052026389072207</v>
      </c>
      <c r="H48" s="848">
        <v>4.5334316556404353E-2</v>
      </c>
      <c r="I48" s="848">
        <v>3.5012249093467032E-3</v>
      </c>
    </row>
    <row r="49" spans="2:9">
      <c r="B49" s="846">
        <v>43938</v>
      </c>
      <c r="C49" s="847">
        <v>0.98727422311767354</v>
      </c>
      <c r="D49" s="848">
        <v>1279.3470490265222</v>
      </c>
      <c r="E49" s="848">
        <v>41.910833918138636</v>
      </c>
      <c r="F49" s="848">
        <v>116.85232402266303</v>
      </c>
      <c r="G49" s="848">
        <v>10.658048529145038</v>
      </c>
      <c r="H49" s="848">
        <v>4.2895326697137401E-2</v>
      </c>
      <c r="I49" s="848">
        <v>3.3511068741975754E-3</v>
      </c>
    </row>
    <row r="50" spans="2:9">
      <c r="B50" s="846">
        <v>43939</v>
      </c>
      <c r="C50" s="847">
        <v>0.96369600389782928</v>
      </c>
      <c r="D50" s="848">
        <v>1225.1956029024109</v>
      </c>
      <c r="E50" s="848">
        <v>39.465117406339481</v>
      </c>
      <c r="F50" s="848">
        <v>112.12079010284495</v>
      </c>
      <c r="G50" s="848">
        <v>10.265931478422754</v>
      </c>
      <c r="H50" s="848">
        <v>4.0610442410351791E-2</v>
      </c>
      <c r="I50" s="848">
        <v>3.2074374126850099E-3</v>
      </c>
    </row>
    <row r="51" spans="2:9">
      <c r="B51" s="846">
        <v>43940</v>
      </c>
      <c r="C51" s="847">
        <v>0.9388861940032005</v>
      </c>
      <c r="D51" s="848">
        <v>1173.2893366813728</v>
      </c>
      <c r="E51" s="848">
        <v>37.216967270318115</v>
      </c>
      <c r="F51" s="848">
        <v>107.56073346923755</v>
      </c>
      <c r="G51" s="848">
        <v>9.8778949474711517</v>
      </c>
      <c r="H51" s="848">
        <v>3.84681097424317E-2</v>
      </c>
      <c r="I51" s="848">
        <v>3.0699385169841381E-3</v>
      </c>
    </row>
    <row r="52" spans="2:9">
      <c r="B52" s="846">
        <v>43941</v>
      </c>
      <c r="C52" s="847">
        <v>0.91488481151881051</v>
      </c>
      <c r="D52" s="848">
        <v>1123.5425790162979</v>
      </c>
      <c r="E52" s="848">
        <v>35.144679431881443</v>
      </c>
      <c r="F52" s="848">
        <v>103.16758900445137</v>
      </c>
      <c r="G52" s="848">
        <v>9.4957411004528147</v>
      </c>
      <c r="H52" s="848">
        <v>3.6457763921929343E-2</v>
      </c>
      <c r="I52" s="848">
        <v>2.9383442459853023E-3</v>
      </c>
    </row>
    <row r="53" spans="2:9">
      <c r="B53" s="846">
        <v>43942</v>
      </c>
      <c r="C53" s="847">
        <v>0.89099056261133469</v>
      </c>
      <c r="D53" s="848">
        <v>1075.8716831334687</v>
      </c>
      <c r="E53" s="848">
        <v>33.229369490268724</v>
      </c>
      <c r="F53" s="848">
        <v>98.936858120815515</v>
      </c>
      <c r="G53" s="848">
        <v>9.1209156517561532</v>
      </c>
      <c r="H53" s="848">
        <v>3.4569737651617201E-2</v>
      </c>
      <c r="I53" s="848">
        <v>2.8124001950092644E-3</v>
      </c>
    </row>
    <row r="54" spans="2:9">
      <c r="B54" s="846">
        <v>43943</v>
      </c>
      <c r="C54" s="847">
        <v>0.86591356442127965</v>
      </c>
      <c r="D54" s="848">
        <v>1030.1952058099769</v>
      </c>
      <c r="E54" s="848">
        <v>31.45458209002874</v>
      </c>
      <c r="F54" s="848">
        <v>94.864085905871107</v>
      </c>
      <c r="G54" s="848">
        <v>8.7545607037729276</v>
      </c>
      <c r="H54" s="848">
        <v>3.2795178254804984E-2</v>
      </c>
      <c r="I54" s="848">
        <v>2.6918629893592024E-3</v>
      </c>
    </row>
    <row r="55" spans="2:9">
      <c r="B55" s="846">
        <v>43944</v>
      </c>
      <c r="C55" s="847">
        <v>0.84233088234758524</v>
      </c>
      <c r="D55" s="848">
        <v>986.43403588502588</v>
      </c>
      <c r="E55" s="848">
        <v>29.80595555932624</v>
      </c>
      <c r="F55" s="848">
        <v>90.944847319096027</v>
      </c>
      <c r="G55" s="848">
        <v>8.397560404719572</v>
      </c>
      <c r="H55" s="848">
        <v>3.1125972804670405E-2</v>
      </c>
      <c r="I55" s="848">
        <v>2.5764998005534737E-3</v>
      </c>
    </row>
    <row r="56" spans="2:9">
      <c r="B56" s="846">
        <v>43945</v>
      </c>
      <c r="C56" s="847">
        <v>0.81946037174841502</v>
      </c>
      <c r="D56" s="848">
        <v>944.51148126860357</v>
      </c>
      <c r="E56" s="848">
        <v>28.270933946833374</v>
      </c>
      <c r="F56" s="848">
        <v>87.17474021313609</v>
      </c>
      <c r="G56" s="848">
        <v>8.0505803668937954</v>
      </c>
      <c r="H56" s="848">
        <v>2.955468045184834E-2</v>
      </c>
      <c r="I56" s="848">
        <v>2.4660878842319572E-3</v>
      </c>
    </row>
    <row r="57" spans="2:9">
      <c r="B57" s="846">
        <v>43946</v>
      </c>
      <c r="C57" s="847">
        <v>0.79466034825782905</v>
      </c>
      <c r="D57" s="848">
        <v>904.35332196273373</v>
      </c>
      <c r="E57" s="848">
        <v>26.838519708766253</v>
      </c>
      <c r="F57" s="848">
        <v>83.549383399438383</v>
      </c>
      <c r="G57" s="848">
        <v>7.7141016648599763</v>
      </c>
      <c r="H57" s="848">
        <v>2.8074471243350583E-2</v>
      </c>
      <c r="I57" s="848">
        <v>2.3604141386993254E-3</v>
      </c>
    </row>
    <row r="58" spans="2:9">
      <c r="B58" s="846">
        <v>43947</v>
      </c>
      <c r="C58" s="847">
        <v>0.77134069236835567</v>
      </c>
      <c r="D58" s="848">
        <v>865.88783538835924</v>
      </c>
      <c r="E58" s="848">
        <v>25.499061260654553</v>
      </c>
      <c r="F58" s="848">
        <v>80.064418344238561</v>
      </c>
      <c r="G58" s="848">
        <v>7.3884501275395111</v>
      </c>
      <c r="H58" s="848">
        <v>2.6679070795995394E-2</v>
      </c>
      <c r="I58" s="848">
        <v>2.2592746831677879E-3</v>
      </c>
    </row>
    <row r="59" spans="2:9">
      <c r="B59" s="846">
        <v>43948</v>
      </c>
      <c r="C59" s="847">
        <v>0.74872260139168501</v>
      </c>
      <c r="D59" s="848">
        <v>829.04579928032558</v>
      </c>
      <c r="E59" s="848">
        <v>24.244070433919987</v>
      </c>
      <c r="F59" s="848">
        <v>76.715513379945222</v>
      </c>
      <c r="G59" s="848">
        <v>7.0738215461015148</v>
      </c>
      <c r="H59" s="848">
        <v>2.5362710250642156E-2</v>
      </c>
      <c r="I59" s="848">
        <v>2.1624744547940815E-3</v>
      </c>
    </row>
    <row r="60" spans="2:9">
      <c r="B60" s="846">
        <v>43949</v>
      </c>
      <c r="C60" s="847">
        <v>0.72544758788438457</v>
      </c>
      <c r="D60" s="848">
        <v>793.76047654445347</v>
      </c>
      <c r="E60" s="848">
        <v>23.066065584936066</v>
      </c>
      <c r="F60" s="848">
        <v>73.498369560541022</v>
      </c>
      <c r="G60" s="848">
        <v>6.7703033392053369</v>
      </c>
      <c r="H60" s="848">
        <v>2.4120080990351466E-2</v>
      </c>
      <c r="I60" s="848">
        <v>2.0698268236376367E-3</v>
      </c>
    </row>
    <row r="61" spans="2:9">
      <c r="B61" s="846">
        <v>43950</v>
      </c>
      <c r="C61" s="847">
        <v>0.70288349515708637</v>
      </c>
      <c r="D61" s="848">
        <v>759.96758573926832</v>
      </c>
      <c r="E61" s="848">
        <v>21.958436710822557</v>
      </c>
      <c r="F61" s="848">
        <v>70.408727487281681</v>
      </c>
      <c r="G61" s="848">
        <v>6.477893147053531</v>
      </c>
      <c r="H61" s="848">
        <v>2.2946293656772507E-2</v>
      </c>
      <c r="I61" s="848">
        <v>1.9811532247298977E-3</v>
      </c>
    </row>
    <row r="62" spans="2:9">
      <c r="B62" s="846">
        <v>43951</v>
      </c>
      <c r="C62" s="847">
        <v>0.68159215990482169</v>
      </c>
      <c r="D62" s="848">
        <v>727.60526022950944</v>
      </c>
      <c r="E62" s="848">
        <v>20.915329446163362</v>
      </c>
      <c r="F62" s="848">
        <v>67.442374590667029</v>
      </c>
      <c r="G62" s="848">
        <v>6.196514764574232</v>
      </c>
      <c r="H62" s="848">
        <v>2.1836841045128265E-2</v>
      </c>
      <c r="I62" s="848">
        <v>1.8962828064528125E-3</v>
      </c>
    </row>
    <row r="63" spans="2:9">
      <c r="B63" s="846">
        <v>43952</v>
      </c>
      <c r="C63" s="847">
        <v>0.65889826289778375</v>
      </c>
      <c r="D63" s="848">
        <v>696.61399854094782</v>
      </c>
      <c r="E63" s="848">
        <v>19.931545260596362</v>
      </c>
      <c r="F63" s="848">
        <v>64.59515248313248</v>
      </c>
      <c r="G63" s="848">
        <v>5.9260317707301962</v>
      </c>
      <c r="H63" s="848">
        <v>2.0787564499687758E-2</v>
      </c>
      <c r="I63" s="848">
        <v>1.8150520945157127E-3</v>
      </c>
    </row>
    <row r="64" spans="2:9">
      <c r="B64" s="846">
        <v>43953</v>
      </c>
      <c r="C64" s="847">
        <v>0.63750720663354477</v>
      </c>
      <c r="D64" s="848">
        <v>666.93660801136502</v>
      </c>
      <c r="E64" s="848">
        <v>19.002455559252912</v>
      </c>
      <c r="F64" s="848">
        <v>61.862964099594386</v>
      </c>
      <c r="G64" s="848">
        <v>5.666259164457224</v>
      </c>
      <c r="H64" s="848">
        <v>1.9794623468952853E-2</v>
      </c>
      <c r="I64" s="848">
        <v>1.7373046707741934E-3</v>
      </c>
    </row>
    <row r="65" spans="2:9">
      <c r="B65" s="846">
        <v>43954</v>
      </c>
      <c r="C65" s="847">
        <v>0.6166613081142861</v>
      </c>
      <c r="D65" s="848">
        <v>638.5181434675128</v>
      </c>
      <c r="E65" s="848">
        <v>18.123927715625115</v>
      </c>
      <c r="F65" s="848">
        <v>59.241780424679746</v>
      </c>
      <c r="G65" s="848">
        <v>5.4169732771999133</v>
      </c>
      <c r="H65" s="848">
        <v>1.8854467913474685E-2</v>
      </c>
      <c r="I65" s="848">
        <v>1.6628908662673846E-3</v>
      </c>
    </row>
    <row r="66" spans="2:9">
      <c r="B66" s="846">
        <v>43955</v>
      </c>
      <c r="C66" s="847">
        <v>0.59694119494583431</v>
      </c>
      <c r="D66" s="848">
        <v>611.30584235201229</v>
      </c>
      <c r="E66" s="848">
        <v>17.292261347162235</v>
      </c>
      <c r="F66" s="848">
        <v>56.727646669825432</v>
      </c>
      <c r="G66" s="848">
        <v>5.1779201966817308</v>
      </c>
      <c r="H66" s="848">
        <v>1.7963813289489879E-2</v>
      </c>
      <c r="I66" s="848">
        <v>1.5916674677802637E-3</v>
      </c>
    </row>
    <row r="67" spans="2:9">
      <c r="B67" s="846">
        <v>43956</v>
      </c>
      <c r="C67" s="847">
        <v>0.57836061286106344</v>
      </c>
      <c r="D67" s="848">
        <v>596.91160174424715</v>
      </c>
      <c r="E67" s="848">
        <v>17.681669945612143</v>
      </c>
      <c r="F67" s="848">
        <v>55.36091834901459</v>
      </c>
      <c r="G67" s="848">
        <v>4.9488229057567148</v>
      </c>
      <c r="H67" s="848">
        <v>1.7786147987735902E-2</v>
      </c>
      <c r="I67" s="848">
        <v>2.589945643512013E-3</v>
      </c>
    </row>
    <row r="68" spans="2:9">
      <c r="B68" s="846">
        <v>43957</v>
      </c>
      <c r="C68" s="847">
        <v>0.56156262826929459</v>
      </c>
      <c r="D68" s="848">
        <v>594.33078315561511</v>
      </c>
      <c r="E68" s="848">
        <v>19.100889118214852</v>
      </c>
      <c r="F68" s="848">
        <v>55.043848453576402</v>
      </c>
      <c r="G68" s="848">
        <v>4.7404961488455601</v>
      </c>
      <c r="H68" s="848">
        <v>1.8240649427816582E-2</v>
      </c>
      <c r="I68" s="848">
        <v>3.5729859821668299E-3</v>
      </c>
    </row>
    <row r="69" spans="2:9">
      <c r="B69" s="846">
        <v>43958</v>
      </c>
      <c r="C69" s="847">
        <v>0.54710988022202534</v>
      </c>
      <c r="D69" s="848">
        <v>603.28852238366835</v>
      </c>
      <c r="E69" s="848">
        <v>21.453731396917554</v>
      </c>
      <c r="F69" s="848">
        <v>55.745855316930083</v>
      </c>
      <c r="G69" s="848">
        <v>4.5612391650035011</v>
      </c>
      <c r="H69" s="848">
        <v>1.929292829116434E-2</v>
      </c>
      <c r="I69" s="848">
        <v>4.6021500898070682E-3</v>
      </c>
    </row>
    <row r="70" spans="2:9">
      <c r="B70" s="846">
        <v>43959</v>
      </c>
      <c r="C70" s="847">
        <v>0.53614116345072327</v>
      </c>
      <c r="D70" s="848">
        <v>624.18698410198408</v>
      </c>
      <c r="E70" s="848">
        <v>24.72486398787359</v>
      </c>
      <c r="F70" s="848">
        <v>57.499425200884531</v>
      </c>
      <c r="G70" s="848">
        <v>4.4178862813468864</v>
      </c>
      <c r="H70" s="848">
        <v>2.0950023025412583E-2</v>
      </c>
      <c r="I70" s="848">
        <v>5.7382201013834828E-3</v>
      </c>
    </row>
    <row r="71" spans="2:9">
      <c r="B71" s="846">
        <v>43960</v>
      </c>
      <c r="C71" s="847">
        <v>0.52841955872940116</v>
      </c>
      <c r="D71" s="848">
        <v>658.1226577383859</v>
      </c>
      <c r="E71" s="848">
        <v>28.974329226634119</v>
      </c>
      <c r="F71" s="848">
        <v>60.400494462176184</v>
      </c>
      <c r="G71" s="848">
        <v>4.3166587998726911</v>
      </c>
      <c r="H71" s="848">
        <v>2.3259693552456013E-2</v>
      </c>
      <c r="I71" s="848">
        <v>7.0474765273355021E-3</v>
      </c>
    </row>
    <row r="72" spans="2:9">
      <c r="B72" s="846">
        <v>43961</v>
      </c>
      <c r="C72" s="847">
        <v>0.52375338550198502</v>
      </c>
      <c r="D72" s="848">
        <v>706.971257443269</v>
      </c>
      <c r="E72" s="848">
        <v>34.33984946148199</v>
      </c>
      <c r="F72" s="848">
        <v>64.615177754267791</v>
      </c>
      <c r="G72" s="848">
        <v>4.263911942101335</v>
      </c>
      <c r="H72" s="848">
        <v>2.6313748795908736E-2</v>
      </c>
      <c r="I72" s="848">
        <v>8.6080393579173169E-3</v>
      </c>
    </row>
    <row r="73" spans="2:9">
      <c r="B73" s="846">
        <v>43962</v>
      </c>
      <c r="C73" s="847">
        <v>0.52392096111192998</v>
      </c>
      <c r="D73" s="848">
        <v>773.54796575802197</v>
      </c>
      <c r="E73" s="848">
        <v>41.047019494422074</v>
      </c>
      <c r="F73" s="848">
        <v>70.393418446233753</v>
      </c>
      <c r="G73" s="848">
        <v>4.2668558938453094</v>
      </c>
      <c r="H73" s="848">
        <v>3.0255692489800017E-2</v>
      </c>
      <c r="I73" s="848">
        <v>1.0517309717571449E-2</v>
      </c>
    </row>
    <row r="74" spans="2:9">
      <c r="B74" s="846">
        <v>43963</v>
      </c>
      <c r="C74" s="847">
        <v>0.52991449833859317</v>
      </c>
      <c r="D74" s="848">
        <v>861.86049941575266</v>
      </c>
      <c r="E74" s="848">
        <v>49.428514911662454</v>
      </c>
      <c r="F74" s="848">
        <v>78.091032969041635</v>
      </c>
      <c r="G74" s="848">
        <v>4.3343260824704357</v>
      </c>
      <c r="H74" s="848">
        <v>3.5293531926677543E-2</v>
      </c>
      <c r="I74" s="848">
        <v>1.2901453897372048E-2</v>
      </c>
    </row>
    <row r="75" spans="2:9">
      <c r="B75" s="846">
        <v>43964</v>
      </c>
      <c r="C75" s="847">
        <v>0.54076863129225461</v>
      </c>
      <c r="D75" s="848">
        <v>977.48426420286717</v>
      </c>
      <c r="E75" s="848">
        <v>59.954593667481447</v>
      </c>
      <c r="F75" s="848">
        <v>88.202687541783718</v>
      </c>
      <c r="G75" s="848">
        <v>4.4776837110020642</v>
      </c>
      <c r="H75" s="848">
        <v>4.1719251472747965E-2</v>
      </c>
      <c r="I75" s="848">
        <v>1.5928116381981092E-2</v>
      </c>
    </row>
    <row r="76" spans="2:9">
      <c r="B76" s="846">
        <v>43965</v>
      </c>
      <c r="C76" s="847">
        <v>0.5595154460657249</v>
      </c>
      <c r="D76" s="848">
        <v>1128.1043349564388</v>
      </c>
      <c r="E76" s="848">
        <v>73.278602276155823</v>
      </c>
      <c r="F76" s="848">
        <v>101.40973143454633</v>
      </c>
      <c r="G76" s="848">
        <v>4.7119438158761726</v>
      </c>
      <c r="H76" s="848">
        <v>4.9937298341230757E-2</v>
      </c>
      <c r="I76" s="848">
        <v>1.9823955225212148E-2</v>
      </c>
    </row>
    <row r="77" spans="2:9">
      <c r="B77" s="846">
        <v>43966</v>
      </c>
      <c r="C77" s="847">
        <v>0.58749512042635532</v>
      </c>
      <c r="D77" s="848">
        <v>1302.3813218579799</v>
      </c>
      <c r="E77" s="848">
        <v>88.091026317338361</v>
      </c>
      <c r="F77" s="848">
        <v>116.68704193471432</v>
      </c>
      <c r="G77" s="848">
        <v>5.0572567271745301</v>
      </c>
      <c r="H77" s="848">
        <v>5.9253452919326051E-2</v>
      </c>
      <c r="I77" s="848">
        <v>2.2895815059549386E-2</v>
      </c>
    </row>
    <row r="78" spans="2:9">
      <c r="B78" s="846">
        <v>43967</v>
      </c>
      <c r="C78" s="847">
        <v>0.62402411369149335</v>
      </c>
      <c r="D78" s="848">
        <v>1503.7384326612962</v>
      </c>
      <c r="E78" s="848">
        <v>104.68686121499299</v>
      </c>
      <c r="F78" s="848">
        <v>134.34276709081411</v>
      </c>
      <c r="G78" s="848">
        <v>5.520044774073992</v>
      </c>
      <c r="H78" s="848">
        <v>6.9845240020998914E-2</v>
      </c>
      <c r="I78" s="848">
        <v>2.6427411829768745E-2</v>
      </c>
    </row>
    <row r="79" spans="2:9">
      <c r="B79" s="846">
        <v>43968</v>
      </c>
      <c r="C79" s="847">
        <v>0.67045364743520808</v>
      </c>
      <c r="D79" s="848">
        <v>1736.0648080022315</v>
      </c>
      <c r="E79" s="848">
        <v>123.38888193971145</v>
      </c>
      <c r="F79" s="848">
        <v>154.72663625728933</v>
      </c>
      <c r="G79" s="848">
        <v>6.1090244268547558</v>
      </c>
      <c r="H79" s="848">
        <v>8.1912010327903517E-2</v>
      </c>
      <c r="I79" s="848">
        <v>3.0482070894407211E-2</v>
      </c>
    </row>
    <row r="80" spans="2:9">
      <c r="B80" s="846">
        <v>43969</v>
      </c>
      <c r="C80" s="847">
        <v>0.72804001634522697</v>
      </c>
      <c r="D80" s="848">
        <v>2003.7598148828172</v>
      </c>
      <c r="E80" s="848">
        <v>144.55126131748398</v>
      </c>
      <c r="F80" s="848">
        <v>178.23185777516989</v>
      </c>
      <c r="G80" s="848">
        <v>6.8353210907263318</v>
      </c>
      <c r="H80" s="848">
        <v>9.5677052226443585E-2</v>
      </c>
      <c r="I80" s="848">
        <v>3.5129988690128656E-2</v>
      </c>
    </row>
    <row r="81" spans="2:9">
      <c r="B81" s="846">
        <v>43970</v>
      </c>
      <c r="C81" s="847">
        <v>0.79796037635033967</v>
      </c>
      <c r="D81" s="848">
        <v>2311.7745076679098</v>
      </c>
      <c r="E81" s="848">
        <v>168.56277939890134</v>
      </c>
      <c r="F81" s="848">
        <v>205.29908093431541</v>
      </c>
      <c r="G81" s="848">
        <v>7.7126076607004324</v>
      </c>
      <c r="H81" s="848">
        <v>0.11138955357151399</v>
      </c>
      <c r="I81" s="848">
        <v>4.0448330508343615E-2</v>
      </c>
    </row>
    <row r="82" spans="2:9">
      <c r="B82" s="846">
        <v>43971</v>
      </c>
      <c r="C82" s="847">
        <v>0.88068693553196631</v>
      </c>
      <c r="D82" s="848">
        <v>2665.6484702721045</v>
      </c>
      <c r="E82" s="848">
        <v>195.84938525395623</v>
      </c>
      <c r="F82" s="848">
        <v>236.41989260545466</v>
      </c>
      <c r="G82" s="848">
        <v>8.7572617100301073</v>
      </c>
      <c r="H82" s="848">
        <v>0.12932626024004609</v>
      </c>
      <c r="I82" s="848">
        <v>4.6521059241093586E-2</v>
      </c>
    </row>
    <row r="83" spans="2:9">
      <c r="B83" s="846">
        <v>43972</v>
      </c>
      <c r="C83" s="847">
        <v>0.97863883124167583</v>
      </c>
      <c r="D83" s="848">
        <v>3071.5381635909216</v>
      </c>
      <c r="E83" s="848">
        <v>226.87578376468551</v>
      </c>
      <c r="F83" s="848">
        <v>272.13951535833951</v>
      </c>
      <c r="G83" s="848">
        <v>9.9885342030451962</v>
      </c>
      <c r="H83" s="848">
        <v>0.14979262409440225</v>
      </c>
      <c r="I83" s="848">
        <v>5.3438383805377236E-2</v>
      </c>
    </row>
    <row r="84" spans="2:9">
      <c r="B84" s="846">
        <v>43973</v>
      </c>
      <c r="C84" s="847">
        <v>1.0946708677535453</v>
      </c>
      <c r="D84" s="848">
        <v>3536.2316444156786</v>
      </c>
      <c r="E84" s="848">
        <v>262.14561379544546</v>
      </c>
      <c r="F84" s="848">
        <v>313.0582613608791</v>
      </c>
      <c r="G84" s="848">
        <v>11.428719948508675</v>
      </c>
      <c r="H84" s="848">
        <v>0.17312316712808914</v>
      </c>
      <c r="I84" s="848">
        <v>6.1295688709003385E-2</v>
      </c>
    </row>
    <row r="85" spans="2:9">
      <c r="B85" s="846">
        <v>43974</v>
      </c>
      <c r="C85" s="847">
        <v>1.229497423318735</v>
      </c>
      <c r="D85" s="848">
        <v>4067.1430324402668</v>
      </c>
      <c r="E85" s="848">
        <v>302.19966129286638</v>
      </c>
      <c r="F85" s="848">
        <v>359.83116370792959</v>
      </c>
      <c r="G85" s="848">
        <v>13.103316523104326</v>
      </c>
      <c r="H85" s="848">
        <v>0.19968071130024456</v>
      </c>
      <c r="I85" s="848">
        <v>7.0191777415942916E-2</v>
      </c>
    </row>
    <row r="86" spans="2:9">
      <c r="B86" s="846">
        <v>43975</v>
      </c>
      <c r="C86" s="847">
        <v>1.3864053895747042</v>
      </c>
      <c r="D86" s="848">
        <v>4672.2784104549</v>
      </c>
      <c r="E86" s="848">
        <v>347.61141522994546</v>
      </c>
      <c r="F86" s="848">
        <v>413.16505672361427</v>
      </c>
      <c r="G86" s="848">
        <v>15.041153993278321</v>
      </c>
      <c r="H86" s="848">
        <v>0.22985403684292258</v>
      </c>
      <c r="I86" s="848">
        <v>8.0226234676323907E-2</v>
      </c>
    </row>
    <row r="87" spans="2:9">
      <c r="B87" s="846">
        <v>43976</v>
      </c>
      <c r="C87" s="847">
        <v>1.567169603568475</v>
      </c>
      <c r="D87" s="848">
        <v>5360.1630303664278</v>
      </c>
      <c r="E87" s="848">
        <v>398.97913448014333</v>
      </c>
      <c r="F87" s="848">
        <v>473.81221641581936</v>
      </c>
      <c r="G87" s="848">
        <v>17.274472387928771</v>
      </c>
      <c r="H87" s="848">
        <v>0.26405344043474877</v>
      </c>
      <c r="I87" s="848">
        <v>9.1495691641789459E-2</v>
      </c>
    </row>
    <row r="88" spans="2:9">
      <c r="B88" s="846">
        <v>43977</v>
      </c>
      <c r="C88" s="847">
        <v>1.7760135117292875</v>
      </c>
      <c r="D88" s="848">
        <v>6139.7179214404023</v>
      </c>
      <c r="E88" s="848">
        <v>456.91346529822727</v>
      </c>
      <c r="F88" s="848">
        <v>542.55951559424261</v>
      </c>
      <c r="G88" s="848">
        <v>19.838917550865702</v>
      </c>
      <c r="H88" s="848">
        <v>0.30270357754006622</v>
      </c>
      <c r="I88" s="848">
        <v>0.10408876983806768</v>
      </c>
    </row>
    <row r="89" spans="2:9">
      <c r="B89" s="846">
        <v>43978</v>
      </c>
      <c r="C89" s="847">
        <v>2.0155692315372833</v>
      </c>
      <c r="D89" s="848">
        <v>7020.0725203384263</v>
      </c>
      <c r="E89" s="848">
        <v>522.01955721643685</v>
      </c>
      <c r="F89" s="848">
        <v>620.21191854496305</v>
      </c>
      <c r="G89" s="848">
        <v>22.773418903296388</v>
      </c>
      <c r="H89" s="848">
        <v>0.34623290512776006</v>
      </c>
      <c r="I89" s="848">
        <v>0.11807949654672069</v>
      </c>
    </row>
    <row r="90" spans="2:9">
      <c r="B90" s="846">
        <v>43979</v>
      </c>
      <c r="C90" s="847">
        <v>2.2889209412770586</v>
      </c>
      <c r="D90" s="848">
        <v>8010.2991650446211</v>
      </c>
      <c r="E90" s="848">
        <v>594.87260691062045</v>
      </c>
      <c r="F90" s="848">
        <v>707.56907302295042</v>
      </c>
      <c r="G90" s="848">
        <v>26.11990517184417</v>
      </c>
      <c r="H90" s="848">
        <v>0.39505901394725274</v>
      </c>
      <c r="I90" s="848">
        <v>0.13351903893162995</v>
      </c>
    </row>
    <row r="91" spans="2:9">
      <c r="B91" s="846">
        <v>43980</v>
      </c>
      <c r="C91" s="847">
        <v>2.5989048149999738</v>
      </c>
      <c r="D91" s="848">
        <v>9119.055776558087</v>
      </c>
      <c r="E91" s="848">
        <v>675.98586553156974</v>
      </c>
      <c r="F91" s="848">
        <v>805.39380223318904</v>
      </c>
      <c r="G91" s="848">
        <v>29.922807009739635</v>
      </c>
      <c r="H91" s="848">
        <v>0.44956918402885632</v>
      </c>
      <c r="I91" s="848">
        <v>0.15042571436212615</v>
      </c>
    </row>
    <row r="92" spans="2:9">
      <c r="B92" s="846">
        <v>43981</v>
      </c>
      <c r="C92" s="847">
        <v>2.95072283137897</v>
      </c>
      <c r="D92" s="848">
        <v>10354.125514888739</v>
      </c>
      <c r="E92" s="848">
        <v>765.77043853016107</v>
      </c>
      <c r="F92" s="848">
        <v>914.37152018766369</v>
      </c>
      <c r="G92" s="848">
        <v>34.228289810472319</v>
      </c>
      <c r="H92" s="848">
        <v>0.5100956518676184</v>
      </c>
      <c r="I92" s="848">
        <v>0.16877341798663634</v>
      </c>
    </row>
    <row r="93" spans="2:9">
      <c r="B93" s="846">
        <v>43982</v>
      </c>
      <c r="C93" s="847">
        <v>3.3478289639839232</v>
      </c>
      <c r="D93" s="848">
        <v>11721.847481406925</v>
      </c>
      <c r="E93" s="848">
        <v>864.48675943053127</v>
      </c>
      <c r="F93" s="848">
        <v>1035.0600645920269</v>
      </c>
      <c r="G93" s="848">
        <v>39.083157558728367</v>
      </c>
      <c r="H93" s="848">
        <v>0.57688538734118711</v>
      </c>
      <c r="I93" s="848">
        <v>0.18847888105652885</v>
      </c>
    </row>
    <row r="94" spans="2:9">
      <c r="B94" s="846">
        <v>43983</v>
      </c>
      <c r="C94" s="847">
        <v>3.7920835950999954</v>
      </c>
      <c r="D94" s="848">
        <v>13226.441498426089</v>
      </c>
      <c r="E94" s="848">
        <v>972.18849792170045</v>
      </c>
      <c r="F94" s="848">
        <v>1167.8302369468006</v>
      </c>
      <c r="G94" s="848">
        <v>44.533371518244159</v>
      </c>
      <c r="H94" s="848">
        <v>0.65006468652098082</v>
      </c>
      <c r="I94" s="848">
        <v>0.20938854066225995</v>
      </c>
    </row>
    <row r="95" spans="2:9">
      <c r="B95" s="846">
        <v>43984</v>
      </c>
      <c r="C95" s="847">
        <v>4.2871174016542497</v>
      </c>
      <c r="D95" s="848">
        <v>14869.243277539203</v>
      </c>
      <c r="E95" s="848">
        <v>1088.6609113132158</v>
      </c>
      <c r="F95" s="848">
        <v>1312.798516289374</v>
      </c>
      <c r="G95" s="848">
        <v>50.622138643522611</v>
      </c>
      <c r="H95" s="848">
        <v>0.72959962420276225</v>
      </c>
      <c r="I95" s="848">
        <v>0.23126625013420726</v>
      </c>
    </row>
    <row r="96" spans="2:9">
      <c r="B96" s="846">
        <v>43985</v>
      </c>
      <c r="C96" s="847">
        <v>4.8349081885117826</v>
      </c>
      <c r="D96" s="848">
        <v>16647.884012334242</v>
      </c>
      <c r="E96" s="848">
        <v>1213.3572551523357</v>
      </c>
      <c r="F96" s="848">
        <v>1469.7549802861222</v>
      </c>
      <c r="G96" s="848">
        <v>57.387546769951001</v>
      </c>
      <c r="H96" s="848">
        <v>0.81525437753885177</v>
      </c>
      <c r="I96" s="848">
        <v>0.25378354521018531</v>
      </c>
    </row>
    <row r="97" spans="2:9">
      <c r="B97" s="846">
        <v>43986</v>
      </c>
      <c r="C97" s="847">
        <v>5.4397094394383112</v>
      </c>
      <c r="D97" s="848">
        <v>18555.4697718885</v>
      </c>
      <c r="E97" s="848">
        <v>1345.3387288380166</v>
      </c>
      <c r="F97" s="848">
        <v>1638.0913501080358</v>
      </c>
      <c r="G97" s="848">
        <v>64.859759521776226</v>
      </c>
      <c r="H97" s="848">
        <v>0.90655057625009616</v>
      </c>
      <c r="I97" s="848">
        <v>0.27651461834420737</v>
      </c>
    </row>
    <row r="98" spans="2:9">
      <c r="B98" s="846">
        <v>43987</v>
      </c>
      <c r="C98" s="847">
        <v>6.1008067736871539</v>
      </c>
      <c r="D98" s="848">
        <v>20579.838813977971</v>
      </c>
      <c r="E98" s="848">
        <v>1483.2253101599094</v>
      </c>
      <c r="F98" s="848">
        <v>1816.7360754248</v>
      </c>
      <c r="G98" s="848">
        <v>73.057834945869686</v>
      </c>
      <c r="H98" s="848">
        <v>1.0027320252092862</v>
      </c>
      <c r="I98" s="848">
        <v>0.29893841053471937</v>
      </c>
    </row>
    <row r="99" spans="2:9">
      <c r="B99" s="846">
        <v>43988</v>
      </c>
      <c r="C99" s="847">
        <v>6.818623243133775</v>
      </c>
      <c r="D99" s="848">
        <v>22702.995182640356</v>
      </c>
      <c r="E99" s="848">
        <v>1625.1663427815804</v>
      </c>
      <c r="F99" s="848">
        <v>2004.10514582922</v>
      </c>
      <c r="G99" s="848">
        <v>81.98629727132851</v>
      </c>
      <c r="H99" s="848">
        <v>1.1027401600343096</v>
      </c>
      <c r="I99" s="848">
        <v>0.32045013975352349</v>
      </c>
    </row>
    <row r="100" spans="2:9">
      <c r="B100" s="846">
        <v>43989</v>
      </c>
      <c r="C100" s="847">
        <v>7.5908104241722247</v>
      </c>
      <c r="D100" s="848">
        <v>24900.829211890788</v>
      </c>
      <c r="E100" s="848">
        <v>1768.8403653949979</v>
      </c>
      <c r="F100" s="848">
        <v>2198.0783680012269</v>
      </c>
      <c r="G100" s="848">
        <v>91.631666454063122</v>
      </c>
      <c r="H100" s="848">
        <v>1.2052061306407578</v>
      </c>
      <c r="I100" s="848">
        <v>0.34038397857580649</v>
      </c>
    </row>
    <row r="101" spans="2:9">
      <c r="B101" s="846">
        <v>43990</v>
      </c>
      <c r="C101" s="847">
        <v>8.4130623320773701</v>
      </c>
      <c r="D101" s="848">
        <v>27143.233481584452</v>
      </c>
      <c r="E101" s="848">
        <v>1911.4928447321367</v>
      </c>
      <c r="F101" s="848">
        <v>2396.0106236726192</v>
      </c>
      <c r="G101" s="848">
        <v>101.95922623731633</v>
      </c>
      <c r="H101" s="848">
        <v>1.3084651176377311</v>
      </c>
      <c r="I101" s="848">
        <v>0.35804736009767835</v>
      </c>
    </row>
    <row r="102" spans="2:9">
      <c r="B102" s="846">
        <v>43991</v>
      </c>
      <c r="C102" s="847">
        <v>9.2824673880589934</v>
      </c>
      <c r="D102" s="848">
        <v>29394.700709362853</v>
      </c>
      <c r="E102" s="848">
        <v>2050.0177393979284</v>
      </c>
      <c r="F102" s="848">
        <v>2594.7856264066236</v>
      </c>
      <c r="G102" s="848">
        <v>112.91037454117945</v>
      </c>
      <c r="H102" s="848">
        <v>1.4105970781698622</v>
      </c>
      <c r="I102" s="848">
        <v>0.37276555567344671</v>
      </c>
    </row>
    <row r="103" spans="2:9">
      <c r="B103" s="846">
        <v>43992</v>
      </c>
      <c r="C103" s="847">
        <v>10.192238166435855</v>
      </c>
      <c r="D103" s="848">
        <v>31615.445258138985</v>
      </c>
      <c r="E103" s="848">
        <v>2181.0840400590737</v>
      </c>
      <c r="F103" s="848">
        <v>2790.915690539025</v>
      </c>
      <c r="G103" s="848">
        <v>124.40093288003078</v>
      </c>
      <c r="H103" s="848">
        <v>1.5094954709479662</v>
      </c>
      <c r="I103" s="848">
        <v>0.38393296095214419</v>
      </c>
    </row>
    <row r="104" spans="2:9">
      <c r="B104" s="846">
        <v>43993</v>
      </c>
      <c r="C104" s="847">
        <v>11.132020919211422</v>
      </c>
      <c r="D104" s="848">
        <v>33763.024813417498</v>
      </c>
      <c r="E104" s="848">
        <v>2301.3019896273563</v>
      </c>
      <c r="F104" s="848">
        <v>2980.6852405913596</v>
      </c>
      <c r="G104" s="848">
        <v>136.32077684006896</v>
      </c>
      <c r="H104" s="848">
        <v>1.6029618015111522</v>
      </c>
      <c r="I104" s="848">
        <v>0.39106540425277225</v>
      </c>
    </row>
    <row r="105" spans="2:9">
      <c r="B105" s="846">
        <v>43994</v>
      </c>
      <c r="C105" s="847">
        <v>12.091492927122818</v>
      </c>
      <c r="D105" s="848">
        <v>35794.362290267592</v>
      </c>
      <c r="E105" s="848">
        <v>2407.4165893941026</v>
      </c>
      <c r="F105" s="848">
        <v>3160.3290304959041</v>
      </c>
      <c r="G105" s="848">
        <v>148.53507488523192</v>
      </c>
      <c r="H105" s="848">
        <v>1.6888195988259063</v>
      </c>
      <c r="I105" s="848">
        <v>0.39384636394539085</v>
      </c>
    </row>
    <row r="106" spans="2:9">
      <c r="B106" s="846">
        <v>43995</v>
      </c>
      <c r="C106" s="847">
        <v>13.060377025667549</v>
      </c>
      <c r="D106" s="848">
        <v>37667.99498572883</v>
      </c>
      <c r="E106" s="848">
        <v>2496.5097551707568</v>
      </c>
      <c r="F106" s="848">
        <v>3326.2296315886429</v>
      </c>
      <c r="G106" s="848">
        <v>160.88728570333302</v>
      </c>
      <c r="H106" s="848">
        <v>1.7650375378514571</v>
      </c>
      <c r="I106" s="848">
        <v>0.39215983825302636</v>
      </c>
    </row>
    <row r="107" spans="2:9">
      <c r="B107" s="846">
        <v>43996</v>
      </c>
      <c r="C107" s="847">
        <v>14.025274395480048</v>
      </c>
      <c r="D107" s="848">
        <v>39346.325861531906</v>
      </c>
      <c r="E107" s="848">
        <v>2566.1887608931984</v>
      </c>
      <c r="F107" s="848">
        <v>3475.1142341251621</v>
      </c>
      <c r="G107" s="848">
        <v>173.20387721941091</v>
      </c>
      <c r="H107" s="848">
        <v>1.8298488348933613</v>
      </c>
      <c r="I107" s="848">
        <v>0.38610408132327984</v>
      </c>
    </row>
    <row r="108" spans="2:9">
      <c r="B108" s="846">
        <v>43997</v>
      </c>
      <c r="C108" s="847">
        <v>14.972535527934221</v>
      </c>
      <c r="D108" s="848">
        <v>40797.635516736373</v>
      </c>
      <c r="E108" s="848">
        <v>2614.7386741091664</v>
      </c>
      <c r="F108" s="848">
        <v>3604.2294960811078</v>
      </c>
      <c r="G108" s="848">
        <v>185.30052045734703</v>
      </c>
      <c r="H108" s="848">
        <v>1.8818535594960717</v>
      </c>
      <c r="I108" s="848">
        <v>0.37598337294727469</v>
      </c>
    </row>
    <row r="109" spans="2:9">
      <c r="B109" s="846">
        <v>43998</v>
      </c>
      <c r="C109" s="847">
        <v>15.890327060618141</v>
      </c>
      <c r="D109" s="848">
        <v>41997.639830490982</v>
      </c>
      <c r="E109" s="848">
        <v>2641.2207404500587</v>
      </c>
      <c r="F109" s="848">
        <v>3711.4756550017505</v>
      </c>
      <c r="G109" s="848">
        <v>196.98931610121173</v>
      </c>
      <c r="H109" s="848">
        <v>1.9200924465514846</v>
      </c>
      <c r="I109" s="848">
        <v>0.36227878880803194</v>
      </c>
    </row>
    <row r="110" spans="2:9">
      <c r="B110" s="846">
        <v>43999</v>
      </c>
      <c r="C110" s="847">
        <v>16.765973075931218</v>
      </c>
      <c r="D110" s="848">
        <v>42930.443244942719</v>
      </c>
      <c r="E110" s="848">
        <v>2645.5063742378497</v>
      </c>
      <c r="F110" s="848">
        <v>3795.486991220761</v>
      </c>
      <c r="G110" s="848">
        <v>208.0864696145909</v>
      </c>
      <c r="H110" s="848">
        <v>1.9440848334568159</v>
      </c>
      <c r="I110" s="848">
        <v>0.3456026104967676</v>
      </c>
    </row>
    <row r="111" spans="2:9">
      <c r="B111" s="846">
        <v>44000</v>
      </c>
      <c r="C111" s="847">
        <v>17.5873338673786</v>
      </c>
      <c r="D111" s="848">
        <v>43588.826676985584</v>
      </c>
      <c r="E111" s="848">
        <v>2628.245855666727</v>
      </c>
      <c r="F111" s="848">
        <v>3855.6536754586609</v>
      </c>
      <c r="G111" s="848">
        <v>218.41977129596978</v>
      </c>
      <c r="H111" s="848">
        <v>1.9538285935806754</v>
      </c>
      <c r="I111" s="848">
        <v>0.32664358955126555</v>
      </c>
    </row>
    <row r="112" spans="2:9">
      <c r="B112" s="846">
        <v>44001</v>
      </c>
      <c r="C112" s="847">
        <v>18.342869427269971</v>
      </c>
      <c r="D112" s="848">
        <v>43973.901798803978</v>
      </c>
      <c r="E112" s="848">
        <v>2590.779886250049</v>
      </c>
      <c r="F112" s="848">
        <v>3892.0882346399158</v>
      </c>
      <c r="G112" s="848">
        <v>227.83527179306839</v>
      </c>
      <c r="H112" s="848">
        <v>1.9497652007792103</v>
      </c>
      <c r="I112" s="848">
        <v>0.30611114649056381</v>
      </c>
    </row>
    <row r="113" spans="2:9">
      <c r="B113" s="846">
        <v>44002</v>
      </c>
      <c r="C113" s="847">
        <v>19.026102814521511</v>
      </c>
      <c r="D113" s="848">
        <v>44094.240384891782</v>
      </c>
      <c r="E113" s="848">
        <v>2535.0089285824438</v>
      </c>
      <c r="F113" s="848">
        <v>3905.5465977652611</v>
      </c>
      <c r="G113" s="848">
        <v>236.20266151154848</v>
      </c>
      <c r="H113" s="848">
        <v>1.9327172399393064</v>
      </c>
      <c r="I113" s="848">
        <v>0.2846856947808275</v>
      </c>
    </row>
    <row r="114" spans="2:9">
      <c r="B114" s="846">
        <v>44003</v>
      </c>
      <c r="C114" s="847">
        <v>19.630056961210286</v>
      </c>
      <c r="D114" s="848">
        <v>43964.635495091003</v>
      </c>
      <c r="E114" s="848">
        <v>2463.2386592417874</v>
      </c>
      <c r="F114" s="848">
        <v>3897.317798497651</v>
      </c>
      <c r="G114" s="848">
        <v>243.41903694480106</v>
      </c>
      <c r="H114" s="848">
        <v>1.9038080800853638</v>
      </c>
      <c r="I114" s="848">
        <v>0.26298010262398058</v>
      </c>
    </row>
    <row r="115" spans="2:9">
      <c r="B115" s="846">
        <v>44004</v>
      </c>
      <c r="C115" s="847">
        <v>20.149869530916536</v>
      </c>
      <c r="D115" s="848">
        <v>43604.666467956384</v>
      </c>
      <c r="E115" s="848">
        <v>2378.0197887977938</v>
      </c>
      <c r="F115" s="848">
        <v>3869.0975916277566</v>
      </c>
      <c r="G115" s="848">
        <v>249.41093250771385</v>
      </c>
      <c r="H115" s="848">
        <v>1.8643738946752506</v>
      </c>
      <c r="I115" s="848">
        <v>0.24151459615747703</v>
      </c>
    </row>
    <row r="116" spans="2:9">
      <c r="B116" s="846">
        <v>44005</v>
      </c>
      <c r="C116" s="847">
        <v>20.583928813136431</v>
      </c>
      <c r="D116" s="848">
        <v>43037.226370457283</v>
      </c>
      <c r="E116" s="848">
        <v>2281.9976705814001</v>
      </c>
      <c r="F116" s="848">
        <v>3822.8599043616846</v>
      </c>
      <c r="G116" s="848">
        <v>254.13467857015183</v>
      </c>
      <c r="H116" s="848">
        <v>1.8158770681147096</v>
      </c>
      <c r="I116" s="848">
        <v>0.22070490065117462</v>
      </c>
    </row>
    <row r="117" spans="2:9">
      <c r="B117" s="846">
        <v>44006</v>
      </c>
      <c r="C117" s="847">
        <v>20.928419325413735</v>
      </c>
      <c r="D117" s="848">
        <v>42287.13814606877</v>
      </c>
      <c r="E117" s="848">
        <v>2177.782690809473</v>
      </c>
      <c r="F117" s="848">
        <v>3760.7370547243031</v>
      </c>
      <c r="G117" s="848">
        <v>257.57528970440961</v>
      </c>
      <c r="H117" s="848">
        <v>1.7598278636356843</v>
      </c>
      <c r="I117" s="848">
        <v>0.20086160373191286</v>
      </c>
    </row>
    <row r="118" spans="2:9">
      <c r="B118" s="846">
        <v>44007</v>
      </c>
      <c r="C118" s="847">
        <v>21.185192685413426</v>
      </c>
      <c r="D118" s="848">
        <v>41379.94497995884</v>
      </c>
      <c r="E118" s="848">
        <v>2067.8475932157216</v>
      </c>
      <c r="F118" s="848">
        <v>3684.9159951533488</v>
      </c>
      <c r="G118" s="848">
        <v>259.74417898946535</v>
      </c>
      <c r="H118" s="848">
        <v>1.6977186897508125</v>
      </c>
      <c r="I118" s="848">
        <v>0.18219777996591452</v>
      </c>
    </row>
    <row r="119" spans="2:9">
      <c r="B119" s="846">
        <v>44008</v>
      </c>
      <c r="C119" s="847">
        <v>21.356771485563055</v>
      </c>
      <c r="D119" s="848">
        <v>40340.920426292716</v>
      </c>
      <c r="E119" s="848">
        <v>1954.4535577385673</v>
      </c>
      <c r="F119" s="848">
        <v>3597.5542838613701</v>
      </c>
      <c r="G119" s="848">
        <v>260.67603394702519</v>
      </c>
      <c r="H119" s="848">
        <v>1.6309729133532764</v>
      </c>
      <c r="I119" s="848">
        <v>0.16484174812407223</v>
      </c>
    </row>
    <row r="120" spans="2:9">
      <c r="B120" s="846">
        <v>44009</v>
      </c>
      <c r="C120" s="847">
        <v>21.444949493790418</v>
      </c>
      <c r="D120" s="848">
        <v>39194.310509567767</v>
      </c>
      <c r="E120" s="848">
        <v>1839.6035489667715</v>
      </c>
      <c r="F120" s="848">
        <v>3500.7165625111197</v>
      </c>
      <c r="G120" s="848">
        <v>260.42518546691218</v>
      </c>
      <c r="H120" s="848">
        <v>1.5609082497540132</v>
      </c>
      <c r="I120" s="848">
        <v>0.14885220437770311</v>
      </c>
    </row>
    <row r="121" spans="2:9">
      <c r="B121" s="846">
        <v>44010</v>
      </c>
      <c r="C121" s="847">
        <v>21.455993293904001</v>
      </c>
      <c r="D121" s="848">
        <v>37962.795920783115</v>
      </c>
      <c r="E121" s="848">
        <v>1725.0193320845656</v>
      </c>
      <c r="F121" s="848">
        <v>3396.3302422655429</v>
      </c>
      <c r="G121" s="848">
        <v>259.06176552880896</v>
      </c>
      <c r="H121" s="848">
        <v>1.4887134380501479</v>
      </c>
      <c r="I121" s="848">
        <v>0.13423362123445776</v>
      </c>
    </row>
    <row r="122" spans="2:9">
      <c r="B122" s="846">
        <v>44011</v>
      </c>
      <c r="C122" s="847">
        <v>21.392467706556843</v>
      </c>
      <c r="D122" s="848">
        <v>36667.147632215965</v>
      </c>
      <c r="E122" s="848">
        <v>1612.1375163638852</v>
      </c>
      <c r="F122" s="848">
        <v>3286.157860810416</v>
      </c>
      <c r="G122" s="848">
        <v>256.66789595038915</v>
      </c>
      <c r="H122" s="848">
        <v>1.4154361607173545</v>
      </c>
      <c r="I122" s="848">
        <v>0.12095050635555403</v>
      </c>
    </row>
    <row r="123" spans="2:9">
      <c r="B123" s="846">
        <v>44012</v>
      </c>
      <c r="C123" s="847">
        <v>21.260036289014327</v>
      </c>
      <c r="D123" s="848">
        <v>35326.042278330795</v>
      </c>
      <c r="E123" s="848">
        <v>1502.1197855361656</v>
      </c>
      <c r="F123" s="848">
        <v>3171.7830272121696</v>
      </c>
      <c r="G123" s="848">
        <v>253.3340902510854</v>
      </c>
      <c r="H123" s="848">
        <v>1.3419798816189221</v>
      </c>
      <c r="I123" s="848">
        <v>0.10893973915728494</v>
      </c>
    </row>
    <row r="124" spans="2:9">
      <c r="B124" s="846">
        <v>44013</v>
      </c>
      <c r="C124" s="847">
        <v>21.065178359620408</v>
      </c>
      <c r="D124" s="848">
        <v>33956.002410955123</v>
      </c>
      <c r="E124" s="848">
        <v>1395.8728315809394</v>
      </c>
      <c r="F124" s="848">
        <v>3054.6068259269327</v>
      </c>
      <c r="G124" s="848">
        <v>249.15599243920843</v>
      </c>
      <c r="H124" s="848">
        <v>1.2691073199677778</v>
      </c>
      <c r="I124" s="848">
        <v>9.8120682417196473E-2</v>
      </c>
    </row>
    <row r="125" spans="2:9">
      <c r="B125" s="846">
        <v>44014</v>
      </c>
      <c r="C125" s="847">
        <v>20.81321279781935</v>
      </c>
      <c r="D125" s="848">
        <v>32571.429170793006</v>
      </c>
      <c r="E125" s="848">
        <v>1294.0741733670916</v>
      </c>
      <c r="F125" s="848">
        <v>2935.8518181887648</v>
      </c>
      <c r="G125" s="848">
        <v>244.23152533986951</v>
      </c>
      <c r="H125" s="848">
        <v>1.1974485198376312</v>
      </c>
      <c r="I125" s="848">
        <v>8.8403090986609797E-2</v>
      </c>
    </row>
    <row r="126" spans="2:9">
      <c r="B126" s="846">
        <v>44015</v>
      </c>
      <c r="C126" s="847">
        <v>20.509631009259014</v>
      </c>
      <c r="D126" s="848">
        <v>31184.699317222978</v>
      </c>
      <c r="E126" s="848">
        <v>1197.2008224692834</v>
      </c>
      <c r="F126" s="848">
        <v>2816.5712055246108</v>
      </c>
      <c r="G126" s="848">
        <v>238.65847949609494</v>
      </c>
      <c r="H126" s="848">
        <v>1.1275118120923397</v>
      </c>
      <c r="I126" s="848">
        <v>7.9693030781554791E-2</v>
      </c>
    </row>
    <row r="127" spans="2:9">
      <c r="B127" s="846">
        <v>44016</v>
      </c>
      <c r="C127" s="847">
        <v>20.161369962088248</v>
      </c>
      <c r="D127" s="848">
        <v>29806.303683438724</v>
      </c>
      <c r="E127" s="848">
        <v>1105.5585271188027</v>
      </c>
      <c r="F127" s="848">
        <v>2697.661197094938</v>
      </c>
      <c r="G127" s="848">
        <v>232.53254221812429</v>
      </c>
      <c r="H127" s="848">
        <v>1.0596963253587868</v>
      </c>
      <c r="I127" s="848">
        <v>7.1897111161089308E-2</v>
      </c>
    </row>
    <row r="128" spans="2:9">
      <c r="B128" s="846">
        <v>44017</v>
      </c>
      <c r="C128" s="847">
        <v>19.770886881031771</v>
      </c>
      <c r="D128" s="848">
        <v>28445.009174593954</v>
      </c>
      <c r="E128" s="848">
        <v>1019.3100081230956</v>
      </c>
      <c r="F128" s="848">
        <v>2579.8750811787872</v>
      </c>
      <c r="G128" s="848">
        <v>225.94574428624122</v>
      </c>
      <c r="H128" s="848">
        <v>0.99430504005866449</v>
      </c>
      <c r="I128" s="848">
        <v>6.4925355577210159E-2</v>
      </c>
    </row>
    <row r="129" spans="2:9">
      <c r="B129" s="846">
        <v>44018</v>
      </c>
      <c r="C129" s="847">
        <v>19.347502958253447</v>
      </c>
      <c r="D129" s="848">
        <v>27108.03095580091</v>
      </c>
      <c r="E129" s="848">
        <v>938.50116500531681</v>
      </c>
      <c r="F129" s="848">
        <v>2463.8379044604253</v>
      </c>
      <c r="G129" s="848">
        <v>218.98528772932426</v>
      </c>
      <c r="H129" s="848">
        <v>0.93155767133301182</v>
      </c>
      <c r="I129" s="848">
        <v>5.8693016448342045E-2</v>
      </c>
    </row>
    <row r="130" spans="2:9">
      <c r="B130" s="846">
        <v>44019</v>
      </c>
      <c r="C130" s="847">
        <v>18.894519167248653</v>
      </c>
      <c r="D130" s="848">
        <v>25801.205288440651</v>
      </c>
      <c r="E130" s="848">
        <v>863.0846708263623</v>
      </c>
      <c r="F130" s="848">
        <v>2350.0609961087075</v>
      </c>
      <c r="G130" s="848">
        <v>211.73271037345356</v>
      </c>
      <c r="H130" s="848">
        <v>0.87160290466488322</v>
      </c>
      <c r="I130" s="848">
        <v>5.3121600744276173E-2</v>
      </c>
    </row>
    <row r="131" spans="2:9">
      <c r="B131" s="846">
        <v>44020</v>
      </c>
      <c r="C131" s="847">
        <v>18.419400953363752</v>
      </c>
      <c r="D131" s="848">
        <v>24529.156531298235</v>
      </c>
      <c r="E131" s="848">
        <v>792.94069999495412</v>
      </c>
      <c r="F131" s="848">
        <v>2238.9558361326667</v>
      </c>
      <c r="G131" s="848">
        <v>204.26333989396167</v>
      </c>
      <c r="H131" s="848">
        <v>0.81452969303989131</v>
      </c>
      <c r="I131" s="848">
        <v>4.8139326146394205E-2</v>
      </c>
    </row>
    <row r="132" spans="2:9">
      <c r="B132" s="846">
        <v>44021</v>
      </c>
      <c r="C132" s="847">
        <v>17.923177825320078</v>
      </c>
      <c r="D132" s="848">
        <v>23295.454182230886</v>
      </c>
      <c r="E132" s="848">
        <v>727.89476208149881</v>
      </c>
      <c r="F132" s="848">
        <v>2130.8469658959957</v>
      </c>
      <c r="G132" s="848">
        <v>196.64599051199872</v>
      </c>
      <c r="H132" s="848">
        <v>0.76037746238286441</v>
      </c>
      <c r="I132" s="848">
        <v>4.3681181835139589E-2</v>
      </c>
    </row>
    <row r="133" spans="2:9">
      <c r="B133" s="846">
        <v>44022</v>
      </c>
      <c r="C133" s="847">
        <v>17.411255517815025</v>
      </c>
      <c r="D133" s="848">
        <v>22102.757593743798</v>
      </c>
      <c r="E133" s="848">
        <v>667.73276556453766</v>
      </c>
      <c r="F133" s="848">
        <v>2025.9837830296922</v>
      </c>
      <c r="G133" s="848">
        <v>188.942858104832</v>
      </c>
      <c r="H133" s="848">
        <v>0.70914517057552984</v>
      </c>
      <c r="I133" s="848">
        <v>3.9688727089522889E-2</v>
      </c>
    </row>
    <row r="134" spans="2:9">
      <c r="B134" s="846">
        <v>44023</v>
      </c>
      <c r="C134" s="847">
        <v>16.888525351552929</v>
      </c>
      <c r="D134" s="848">
        <v>20952.947261753379</v>
      </c>
      <c r="E134" s="848">
        <v>612.21352694123186</v>
      </c>
      <c r="F134" s="848">
        <v>1924.5511640154521</v>
      </c>
      <c r="G134" s="848">
        <v>181.20957345517422</v>
      </c>
      <c r="H134" s="848">
        <v>0.66079923264477458</v>
      </c>
      <c r="I134" s="848">
        <v>3.6109726602876181E-2</v>
      </c>
    </row>
    <row r="135" spans="2:9">
      <c r="B135" s="846">
        <v>44024</v>
      </c>
      <c r="C135" s="847">
        <v>16.357459966849646</v>
      </c>
      <c r="D135" s="848">
        <v>19847.242466082778</v>
      </c>
      <c r="E135" s="848">
        <v>561.07898867435415</v>
      </c>
      <c r="F135" s="848">
        <v>1826.6789253685661</v>
      </c>
      <c r="G135" s="848">
        <v>173.49537798771644</v>
      </c>
      <c r="H135" s="848">
        <v>0.6152803680654525</v>
      </c>
      <c r="I135" s="848">
        <v>3.2897693896248519E-2</v>
      </c>
    </row>
    <row r="136" spans="2:9">
      <c r="B136" s="846">
        <v>44025</v>
      </c>
      <c r="C136" s="847">
        <v>15.820989628168372</v>
      </c>
      <c r="D136" s="848">
        <v>18786.305626048754</v>
      </c>
      <c r="E136" s="848">
        <v>514.06242703736984</v>
      </c>
      <c r="F136" s="848">
        <v>1732.4501771481421</v>
      </c>
      <c r="G136" s="848">
        <v>165.84339116390689</v>
      </c>
      <c r="H136" s="848">
        <v>0.57250945178845947</v>
      </c>
      <c r="I136" s="848">
        <v>3.0011392847283682E-2</v>
      </c>
    </row>
    <row r="137" spans="2:9">
      <c r="B137" s="846">
        <v>44026</v>
      </c>
      <c r="C137" s="847">
        <v>15.283011246065001</v>
      </c>
      <c r="D137" s="848">
        <v>17770.334101268036</v>
      </c>
      <c r="E137" s="848">
        <v>470.89492818800147</v>
      </c>
      <c r="F137" s="848">
        <v>1641.9086473811606</v>
      </c>
      <c r="G137" s="848">
        <v>158.29094341651148</v>
      </c>
      <c r="H137" s="848">
        <v>0.53239246362512227</v>
      </c>
      <c r="I137" s="848">
        <v>2.7414331224813956E-2</v>
      </c>
    </row>
    <row r="138" spans="2:9">
      <c r="B138" s="846">
        <v>44027</v>
      </c>
      <c r="C138" s="847">
        <v>14.74512784930085</v>
      </c>
      <c r="D138" s="848">
        <v>16799.140377354663</v>
      </c>
      <c r="E138" s="848">
        <v>431.3103953414244</v>
      </c>
      <c r="F138" s="848">
        <v>1555.0650683004753</v>
      </c>
      <c r="G138" s="848">
        <v>150.86995290879122</v>
      </c>
      <c r="H138" s="848">
        <v>0.49482463491182532</v>
      </c>
      <c r="I138" s="848">
        <v>2.5074268238744406E-2</v>
      </c>
    </row>
    <row r="139" spans="2:9">
      <c r="B139" s="846">
        <v>44028</v>
      </c>
      <c r="C139" s="847">
        <v>14.210086478567188</v>
      </c>
      <c r="D139" s="848">
        <v>15872.221675428254</v>
      </c>
      <c r="E139" s="848">
        <v>395.0493272200228</v>
      </c>
      <c r="F139" s="848">
        <v>1471.9027191406869</v>
      </c>
      <c r="G139" s="848">
        <v>143.60732839041094</v>
      </c>
      <c r="H139" s="848">
        <v>0.45969388989705356</v>
      </c>
      <c r="I139" s="848">
        <v>2.2962749562257252E-2</v>
      </c>
    </row>
    <row r="140" spans="2:9">
      <c r="B140" s="846">
        <v>44029</v>
      </c>
      <c r="C140" s="847">
        <v>13.680992383260158</v>
      </c>
      <c r="D140" s="848">
        <v>14988.820048606587</v>
      </c>
      <c r="E140" s="848">
        <v>361.86158186389503</v>
      </c>
      <c r="F140" s="848">
        <v>1392.3822186036202</v>
      </c>
      <c r="G140" s="848">
        <v>136.52538394516682</v>
      </c>
      <c r="H140" s="848">
        <v>0.42688367420064699</v>
      </c>
      <c r="I140" s="848">
        <v>2.1054677269278069E-2</v>
      </c>
    </row>
    <row r="141" spans="2:9">
      <c r="B141" s="846">
        <v>44030</v>
      </c>
      <c r="C141" s="847">
        <v>13.156809860939092</v>
      </c>
      <c r="D141" s="848">
        <v>14147.974003875164</v>
      </c>
      <c r="E141" s="848">
        <v>331.50831297082408</v>
      </c>
      <c r="F141" s="848">
        <v>1316.4456551396624</v>
      </c>
      <c r="G141" s="848">
        <v>129.64225447683677</v>
      </c>
      <c r="H141" s="848">
        <v>0.39627525553630183</v>
      </c>
      <c r="I141" s="848">
        <v>1.9327918009151276E-2</v>
      </c>
    </row>
    <row r="142" spans="2:9">
      <c r="B142" s="846">
        <v>44031</v>
      </c>
      <c r="C142" s="847">
        <v>12.64044432915421</v>
      </c>
      <c r="D142" s="848">
        <v>13348.56263260698</v>
      </c>
      <c r="E142" s="848">
        <v>303.76323984188429</v>
      </c>
      <c r="F142" s="848">
        <v>1244.0201363863898</v>
      </c>
      <c r="G142" s="848">
        <v>122.97230337757532</v>
      </c>
      <c r="H142" s="848">
        <v>0.36774957373482087</v>
      </c>
      <c r="I142" s="848">
        <v>1.7762950003438766E-2</v>
      </c>
    </row>
    <row r="143" spans="2:9">
      <c r="B143" s="846">
        <v>44032</v>
      </c>
      <c r="C143" s="847">
        <v>12.133878010785104</v>
      </c>
      <c r="D143" s="848">
        <v>12589.343160723149</v>
      </c>
      <c r="E143" s="848">
        <v>278.41338771810859</v>
      </c>
      <c r="F143" s="848">
        <v>1175.0208314735655</v>
      </c>
      <c r="G143" s="848">
        <v>116.52651600239543</v>
      </c>
      <c r="H143" s="848">
        <v>0.34118870867741324</v>
      </c>
      <c r="I143" s="848">
        <v>1.6342547705719152E-2</v>
      </c>
    </row>
    <row r="144" spans="2:9">
      <c r="B144" s="846">
        <v>44033</v>
      </c>
      <c r="C144" s="847">
        <v>11.637602993741451</v>
      </c>
      <c r="D144" s="848">
        <v>11868.982749110894</v>
      </c>
      <c r="E144" s="848">
        <v>255.25941331924176</v>
      </c>
      <c r="F144" s="848">
        <v>1109.3535721055434</v>
      </c>
      <c r="G144" s="848">
        <v>110.31287437546285</v>
      </c>
      <c r="H144" s="848">
        <v>0.3164770265098909</v>
      </c>
      <c r="I144" s="848">
        <v>1.5051501920350284E-2</v>
      </c>
    </row>
    <row r="145" spans="2:9">
      <c r="B145" s="846">
        <v>44034</v>
      </c>
      <c r="C145" s="847">
        <v>11.153359269453905</v>
      </c>
      <c r="D145" s="848">
        <v>11186.085292519445</v>
      </c>
      <c r="E145" s="848">
        <v>234.11561093908477</v>
      </c>
      <c r="F145" s="848">
        <v>1046.9170707814521</v>
      </c>
      <c r="G145" s="848">
        <v>104.33671002411994</v>
      </c>
      <c r="H145" s="848">
        <v>0.29350205674230961</v>
      </c>
      <c r="I145" s="848">
        <v>1.3876372613452453E-2</v>
      </c>
    </row>
    <row r="146" spans="2:9">
      <c r="B146" s="846">
        <v>44035</v>
      </c>
      <c r="C146" s="847">
        <v>10.68081051022358</v>
      </c>
      <c r="D146" s="848">
        <v>10539.213884651581</v>
      </c>
      <c r="E146" s="848">
        <v>214.80967751210105</v>
      </c>
      <c r="F146" s="848">
        <v>987.60480745051223</v>
      </c>
      <c r="G146" s="848">
        <v>98.601033019285836</v>
      </c>
      <c r="H146" s="848">
        <v>0.27215514570017019</v>
      </c>
      <c r="I146" s="848">
        <v>1.2805271411346479E-2</v>
      </c>
    </row>
    <row r="147" spans="2:9">
      <c r="B147" s="846">
        <v>44036</v>
      </c>
      <c r="C147" s="847">
        <v>10.221536208251287</v>
      </c>
      <c r="D147" s="848">
        <v>9926.9095409500005</v>
      </c>
      <c r="E147" s="848">
        <v>197.18230051735151</v>
      </c>
      <c r="F147" s="848">
        <v>931.30662944752453</v>
      </c>
      <c r="G147" s="848">
        <v>93.106836238242451</v>
      </c>
      <c r="H147" s="848">
        <v>0.25233192535243248</v>
      </c>
      <c r="I147" s="848">
        <v>1.1827670755646892E-2</v>
      </c>
    </row>
    <row r="148" spans="2:9">
      <c r="B148" s="846">
        <v>44037</v>
      </c>
      <c r="C148" s="847">
        <v>9.7744153036767134</v>
      </c>
      <c r="D148" s="848">
        <v>9347.7066999783601</v>
      </c>
      <c r="E148" s="848">
        <v>181.08662023331459</v>
      </c>
      <c r="F148" s="848">
        <v>877.91010375778762</v>
      </c>
      <c r="G148" s="848">
        <v>87.853374596336877</v>
      </c>
      <c r="H148" s="848">
        <v>0.23393263081145552</v>
      </c>
      <c r="I148" s="848">
        <v>1.0934236790826061E-2</v>
      </c>
    </row>
    <row r="149" spans="2:9">
      <c r="B149" s="846">
        <v>44038</v>
      </c>
      <c r="C149" s="847">
        <v>9.3403668192325906</v>
      </c>
      <c r="D149" s="848">
        <v>8800.1459599346181</v>
      </c>
      <c r="E149" s="848">
        <v>166.38760747275438</v>
      </c>
      <c r="F149" s="848">
        <v>827.30165551837877</v>
      </c>
      <c r="G149" s="848">
        <v>82.83841955225104</v>
      </c>
      <c r="H149" s="848">
        <v>0.21686229475802371</v>
      </c>
      <c r="I149" s="848">
        <v>1.0116683244341984E-2</v>
      </c>
    </row>
    <row r="150" spans="2:9">
      <c r="B150" s="846">
        <v>44039</v>
      </c>
      <c r="C150" s="847">
        <v>8.9214939439390477</v>
      </c>
      <c r="D150" s="848">
        <v>8282.7844488521005</v>
      </c>
      <c r="E150" s="848">
        <v>152.96138927389077</v>
      </c>
      <c r="F150" s="848">
        <v>779.36752214142871</v>
      </c>
      <c r="G150" s="848">
        <v>78.058489607433131</v>
      </c>
      <c r="H150" s="848">
        <v>0.20103084264723825</v>
      </c>
      <c r="I150" s="848">
        <v>9.3676437840270535E-3</v>
      </c>
    </row>
    <row r="151" spans="2:9">
      <c r="B151" s="846">
        <v>44040</v>
      </c>
      <c r="C151" s="847">
        <v>8.5158481298344313</v>
      </c>
      <c r="D151" s="848">
        <v>7794.2041752833393</v>
      </c>
      <c r="E151" s="848">
        <v>140.69454787249299</v>
      </c>
      <c r="F151" s="848">
        <v>733.99454849623362</v>
      </c>
      <c r="G151" s="848">
        <v>73.509057820199956</v>
      </c>
      <c r="H151" s="848">
        <v>0.18635310874349337</v>
      </c>
      <c r="I151" s="848">
        <v>8.6805605775663059E-3</v>
      </c>
    </row>
    <row r="152" spans="2:9">
      <c r="B152" s="846">
        <v>44041</v>
      </c>
      <c r="C152" s="847">
        <v>8.1248635019982256</v>
      </c>
      <c r="D152" s="848">
        <v>7333.0186603816965</v>
      </c>
      <c r="E152" s="848">
        <v>129.48341241426249</v>
      </c>
      <c r="F152" s="848">
        <v>691.07084515503993</v>
      </c>
      <c r="G152" s="848">
        <v>69.184737561245925</v>
      </c>
      <c r="H152" s="848">
        <v>0.17274878975579197</v>
      </c>
      <c r="I152" s="848">
        <v>8.0495870186366864E-3</v>
      </c>
    </row>
    <row r="153" spans="2:9">
      <c r="B153" s="846">
        <v>44042</v>
      </c>
      <c r="C153" s="847">
        <v>7.7466426978031739</v>
      </c>
      <c r="D153" s="848">
        <v>6897.8781118552006</v>
      </c>
      <c r="E153" s="848">
        <v>119.23335809297589</v>
      </c>
      <c r="F153" s="848">
        <v>650.48632873470103</v>
      </c>
      <c r="G153" s="848">
        <v>65.079447868724358</v>
      </c>
      <c r="H153" s="848">
        <v>0.16014235003885885</v>
      </c>
      <c r="I153" s="848">
        <v>7.4695028138336986E-3</v>
      </c>
    </row>
    <row r="154" spans="2:9">
      <c r="B154" s="846">
        <v>44043</v>
      </c>
      <c r="C154" s="847">
        <v>7.3833040330731645</v>
      </c>
      <c r="D154" s="848">
        <v>6487.4733647797539</v>
      </c>
      <c r="E154" s="848">
        <v>109.85812354403372</v>
      </c>
      <c r="F154" s="848">
        <v>612.13316079761125</v>
      </c>
      <c r="G154" s="848">
        <v>61.186559833525905</v>
      </c>
      <c r="H154" s="848">
        <v>0.14846288993392559</v>
      </c>
      <c r="I154" s="848">
        <v>6.9356398383241865E-3</v>
      </c>
    </row>
    <row r="155" spans="2:9">
      <c r="B155" s="846">
        <v>44044</v>
      </c>
      <c r="C155" s="847">
        <v>7.0322699351017857</v>
      </c>
      <c r="D155" s="848">
        <v>6100.5387832302413</v>
      </c>
      <c r="E155" s="848">
        <v>101.27915423370678</v>
      </c>
      <c r="F155" s="848">
        <v>575.90609955858804</v>
      </c>
      <c r="G155" s="848">
        <v>57.499025472010459</v>
      </c>
      <c r="H155" s="848">
        <v>0.13764398679269574</v>
      </c>
      <c r="I155" s="848">
        <v>6.4438173634602932E-3</v>
      </c>
    </row>
    <row r="156" spans="2:9">
      <c r="B156" s="846">
        <v>44045</v>
      </c>
      <c r="C156" s="847">
        <v>6.6963409301541734</v>
      </c>
      <c r="D156" s="848">
        <v>5735.8542896373638</v>
      </c>
      <c r="E156" s="848">
        <v>93.424977130577076</v>
      </c>
      <c r="F156" s="848">
        <v>541.70277673270732</v>
      </c>
      <c r="G156" s="848">
        <v>54.009490535080886</v>
      </c>
      <c r="H156" s="848">
        <v>0.12762351651060666</v>
      </c>
      <c r="I156" s="848">
        <v>5.990285435488807E-3</v>
      </c>
    </row>
    <row r="157" spans="2:9">
      <c r="B157" s="846">
        <v>44046</v>
      </c>
      <c r="C157" s="847">
        <v>6.3722898251902444</v>
      </c>
      <c r="D157" s="848">
        <v>5392.2466652522526</v>
      </c>
      <c r="E157" s="848">
        <v>86.230610015498755</v>
      </c>
      <c r="F157" s="848">
        <v>509.42391021061331</v>
      </c>
      <c r="G157" s="848">
        <v>50.710392667964534</v>
      </c>
      <c r="H157" s="848">
        <v>0.11834346194782326</v>
      </c>
      <c r="I157" s="848">
        <v>5.5716753412436287E-3</v>
      </c>
    </row>
    <row r="158" spans="2:9">
      <c r="B158" s="846">
        <v>44047</v>
      </c>
      <c r="C158" s="847">
        <v>6.0610312380677387</v>
      </c>
      <c r="D158" s="848">
        <v>5068.5902446818836</v>
      </c>
      <c r="E158" s="848">
        <v>79.637007284994809</v>
      </c>
      <c r="F158" s="848">
        <v>478.97346182569373</v>
      </c>
      <c r="G158" s="848">
        <v>47.594046281561617</v>
      </c>
      <c r="H158" s="848">
        <v>0.1097497134001006</v>
      </c>
      <c r="I158" s="848">
        <v>5.1849562352954646E-3</v>
      </c>
    </row>
    <row r="159" spans="2:9">
      <c r="B159" s="846">
        <v>44048</v>
      </c>
      <c r="C159" s="847">
        <v>5.7646596240855015</v>
      </c>
      <c r="D159" s="848">
        <v>4763.8071097659886</v>
      </c>
      <c r="E159" s="848">
        <v>73.59054295054905</v>
      </c>
      <c r="F159" s="848">
        <v>450.25874824967411</v>
      </c>
      <c r="G159" s="848">
        <v>44.652715429485667</v>
      </c>
      <c r="H159" s="848">
        <v>0.10179186526309926</v>
      </c>
      <c r="I159" s="848">
        <v>4.8273971248139489E-3</v>
      </c>
    </row>
    <row r="160" spans="2:9">
      <c r="B160" s="846">
        <v>44049</v>
      </c>
      <c r="C160" s="847">
        <v>5.4799662537945393</v>
      </c>
      <c r="D160" s="848">
        <v>4476.8668727588292</v>
      </c>
      <c r="E160" s="848">
        <v>68.042530666029307</v>
      </c>
      <c r="F160" s="848">
        <v>423.19051199194837</v>
      </c>
      <c r="G160" s="848">
        <v>41.878675909542757</v>
      </c>
      <c r="H160" s="848">
        <v>9.4423012183601537E-2</v>
      </c>
      <c r="I160" s="848">
        <v>4.4965335148995133E-3</v>
      </c>
    </row>
    <row r="161" spans="2:9">
      <c r="B161" s="846">
        <v>44050</v>
      </c>
      <c r="C161" s="847">
        <v>5.2072084870584483</v>
      </c>
      <c r="D161" s="848">
        <v>4206.786125552534</v>
      </c>
      <c r="E161" s="848">
        <v>62.948779972059953</v>
      </c>
      <c r="F161" s="848">
        <v>397.68295855953545</v>
      </c>
      <c r="G161" s="848">
        <v>39.264267727977682</v>
      </c>
      <c r="H161" s="848">
        <v>8.7599547283967308E-2</v>
      </c>
      <c r="I161" s="848">
        <v>4.1901381099614639E-3</v>
      </c>
    </row>
    <row r="162" spans="2:9">
      <c r="B162" s="846">
        <v>44051</v>
      </c>
      <c r="C162" s="847">
        <v>4.9466561179831627</v>
      </c>
      <c r="D162" s="848">
        <v>3952.6276202630679</v>
      </c>
      <c r="E162" s="848">
        <v>58.269187483716543</v>
      </c>
      <c r="F162" s="848">
        <v>373.65376503856692</v>
      </c>
      <c r="G162" s="848">
        <v>36.801938982159697</v>
      </c>
      <c r="H162" s="848">
        <v>8.1280964460178878E-2</v>
      </c>
      <c r="I162" s="848">
        <v>3.9061950473732909E-3</v>
      </c>
    </row>
    <row r="163" spans="2:9">
      <c r="B163" s="846">
        <v>44052</v>
      </c>
      <c r="C163" s="847">
        <v>4.6979139954775073</v>
      </c>
      <c r="D163" s="848">
        <v>3713.4992366579368</v>
      </c>
      <c r="E163" s="848">
        <v>53.967361428778048</v>
      </c>
      <c r="F163" s="848">
        <v>351.02406466731679</v>
      </c>
      <c r="G163" s="848">
        <v>34.484282134630824</v>
      </c>
      <c r="H163" s="848">
        <v>7.5429666270156709E-2</v>
      </c>
      <c r="I163" s="848">
        <v>3.6428772095931546E-3</v>
      </c>
    </row>
    <row r="164" spans="2:9">
      <c r="B164" s="846">
        <v>44053</v>
      </c>
      <c r="C164" s="847">
        <v>4.4599377040788122</v>
      </c>
      <c r="D164" s="848">
        <v>3488.5527834282548</v>
      </c>
      <c r="E164" s="848">
        <v>50.010277737105518</v>
      </c>
      <c r="F164" s="848">
        <v>329.71841137017088</v>
      </c>
      <c r="G164" s="848">
        <v>32.304063570206232</v>
      </c>
      <c r="H164" s="848">
        <v>7.0010778531583384E-2</v>
      </c>
      <c r="I164" s="848">
        <v>3.3985262215077538E-3</v>
      </c>
    </row>
    <row r="165" spans="2:9">
      <c r="B165" s="846">
        <v>44054</v>
      </c>
      <c r="C165" s="847">
        <v>4.2331007972292722</v>
      </c>
      <c r="D165" s="848">
        <v>3276.9826730146287</v>
      </c>
      <c r="E165" s="848">
        <v>46.367965762427012</v>
      </c>
      <c r="F165" s="848">
        <v>309.66472769903129</v>
      </c>
      <c r="G165" s="848">
        <v>30.254247249275064</v>
      </c>
      <c r="H165" s="848">
        <v>6.4991972423521227E-2</v>
      </c>
      <c r="I165" s="848">
        <v>3.1716347921538755E-3</v>
      </c>
    </row>
    <row r="166" spans="2:9">
      <c r="B166" s="846">
        <v>44055</v>
      </c>
      <c r="C166" s="847">
        <v>4.0164284594011397</v>
      </c>
      <c r="D166" s="848">
        <v>3078.0245034277123</v>
      </c>
      <c r="E166" s="848">
        <v>43.013221665571081</v>
      </c>
      <c r="F166" s="848">
        <v>290.79423917274067</v>
      </c>
      <c r="G166" s="848">
        <v>28.328013195433179</v>
      </c>
      <c r="H166" s="848">
        <v>6.0343294621959039E-2</v>
      </c>
      <c r="I166" s="848">
        <v>2.9608311052638971E-3</v>
      </c>
    </row>
    <row r="167" spans="2:9">
      <c r="B167" s="846">
        <v>44056</v>
      </c>
      <c r="C167" s="847">
        <v>3.8097152077006098</v>
      </c>
      <c r="D167" s="848">
        <v>2890.9535751219032</v>
      </c>
      <c r="E167" s="848">
        <v>39.921347486620505</v>
      </c>
      <c r="F167" s="848">
        <v>273.04139760709194</v>
      </c>
      <c r="G167" s="848">
        <v>26.518771484641569</v>
      </c>
      <c r="H167" s="848">
        <v>5.6037005786144567E-2</v>
      </c>
      <c r="I167" s="848">
        <v>2.7648650022102919E-3</v>
      </c>
    </row>
    <row r="168" spans="2:9">
      <c r="B168" s="846">
        <v>44057</v>
      </c>
      <c r="C168" s="847">
        <v>3.6127260812872901</v>
      </c>
      <c r="D168" s="848">
        <v>2715.0833663644539</v>
      </c>
      <c r="E168" s="848">
        <v>37.069913969438879</v>
      </c>
      <c r="F168" s="848">
        <v>256.34379568008245</v>
      </c>
      <c r="G168" s="848">
        <v>24.820172336585472</v>
      </c>
      <c r="H168" s="848">
        <v>5.2047427541736239E-2</v>
      </c>
      <c r="I168" s="848">
        <v>2.5825957347298065E-3</v>
      </c>
    </row>
    <row r="169" spans="2:9">
      <c r="B169" s="846">
        <v>44058</v>
      </c>
      <c r="C169" s="847">
        <v>3.4259080414866565</v>
      </c>
      <c r="D169" s="848">
        <v>2549.7639865878186</v>
      </c>
      <c r="E169" s="848">
        <v>34.438545265113333</v>
      </c>
      <c r="F169" s="848">
        <v>240.64207467267354</v>
      </c>
      <c r="G169" s="848">
        <v>23.226112846979483</v>
      </c>
      <c r="H169" s="848">
        <v>4.835079797132219E-2</v>
      </c>
      <c r="I169" s="848">
        <v>2.4129810940153175E-3</v>
      </c>
    </row>
    <row r="170" spans="2:9">
      <c r="B170" s="846">
        <v>44059</v>
      </c>
      <c r="C170" s="847">
        <v>3.2477449376925644</v>
      </c>
      <c r="D170" s="848">
        <v>2394.3806238300672</v>
      </c>
      <c r="E170" s="848">
        <v>32.008723722794826</v>
      </c>
      <c r="F170" s="848">
        <v>225.87982705874077</v>
      </c>
      <c r="G170" s="848">
        <v>21.730740842264638</v>
      </c>
      <c r="H170" s="848">
        <v>4.4925135516687309E-2</v>
      </c>
      <c r="I170" s="848">
        <v>2.2550677479957438E-3</v>
      </c>
    </row>
    <row r="171" spans="2:9">
      <c r="B171" s="846">
        <v>44060</v>
      </c>
      <c r="C171" s="847">
        <v>3.0781319358773929</v>
      </c>
      <c r="D171" s="848">
        <v>2248.3519994781627</v>
      </c>
      <c r="E171" s="848">
        <v>29.763613070742039</v>
      </c>
      <c r="F171" s="848">
        <v>212.0034953843153</v>
      </c>
      <c r="G171" s="848">
        <v>20.328456285417634</v>
      </c>
      <c r="H171" s="848">
        <v>4.1750111115295557E-2</v>
      </c>
      <c r="I171" s="848">
        <v>2.1079826404431668E-3</v>
      </c>
    </row>
    <row r="172" spans="2:9">
      <c r="B172" s="846">
        <v>44061</v>
      </c>
      <c r="C172" s="847">
        <v>2.9169912098636912</v>
      </c>
      <c r="D172" s="848">
        <v>2111.1288410640755</v>
      </c>
      <c r="E172" s="848">
        <v>27.687898392054166</v>
      </c>
      <c r="F172" s="848">
        <v>198.96226867144111</v>
      </c>
      <c r="G172" s="848">
        <v>19.013910613311449</v>
      </c>
      <c r="H172" s="848">
        <v>3.8806928331522897E-2</v>
      </c>
      <c r="I172" s="848">
        <v>1.9709253244110311E-3</v>
      </c>
    </row>
    <row r="173" spans="2:9">
      <c r="B173" s="846">
        <v>44062</v>
      </c>
      <c r="C173" s="847">
        <v>2.763595126592493</v>
      </c>
      <c r="D173" s="848">
        <v>1982.1923817653453</v>
      </c>
      <c r="E173" s="848">
        <v>25.767641404759516</v>
      </c>
      <c r="F173" s="848">
        <v>186.70797740242384</v>
      </c>
      <c r="G173" s="848">
        <v>17.782004342050236</v>
      </c>
      <c r="H173" s="848">
        <v>3.6078211197642165E-2</v>
      </c>
      <c r="I173" s="848">
        <v>1.8431611188344955E-3</v>
      </c>
    </row>
    <row r="174" spans="2:9">
      <c r="B174" s="846">
        <v>44063</v>
      </c>
      <c r="C174" s="847">
        <v>2.6172865102036362</v>
      </c>
      <c r="D174" s="848">
        <v>1861.0528934789588</v>
      </c>
      <c r="E174" s="848">
        <v>23.990149661692744</v>
      </c>
      <c r="F174" s="848">
        <v>175.19498798282015</v>
      </c>
      <c r="G174" s="848">
        <v>16.627883236734306</v>
      </c>
      <c r="H174" s="848">
        <v>3.3547899447416395E-2</v>
      </c>
      <c r="I174" s="848">
        <v>1.7240149912615137E-3</v>
      </c>
    </row>
    <row r="175" spans="2:9">
      <c r="B175" s="846">
        <v>44064</v>
      </c>
      <c r="C175" s="847">
        <v>2.4781113810474924</v>
      </c>
      <c r="D175" s="848">
        <v>1747.2482588264543</v>
      </c>
      <c r="E175" s="848">
        <v>22.343858389777633</v>
      </c>
      <c r="F175" s="848">
        <v>164.38009744352729</v>
      </c>
      <c r="G175" s="848">
        <v>15.546933305955147</v>
      </c>
      <c r="H175" s="848">
        <v>3.1201150803883946E-2</v>
      </c>
      <c r="I175" s="848">
        <v>1.6128660819347033E-3</v>
      </c>
    </row>
    <row r="176" spans="2:9">
      <c r="B176" s="846">
        <v>44065</v>
      </c>
      <c r="C176" s="847">
        <v>2.346734557433245</v>
      </c>
      <c r="D176" s="848">
        <v>1640.3425861709052</v>
      </c>
      <c r="E176" s="848">
        <v>20.81822378936473</v>
      </c>
      <c r="F176" s="848">
        <v>154.22242902144725</v>
      </c>
      <c r="G176" s="848">
        <v>14.534774848725815</v>
      </c>
      <c r="H176" s="848">
        <v>2.9024249970413665E-2</v>
      </c>
      <c r="I176" s="848">
        <v>1.509142795068977E-3</v>
      </c>
    </row>
    <row r="177" spans="2:9">
      <c r="B177" s="846">
        <v>44066</v>
      </c>
      <c r="C177" s="847">
        <v>2.2218364850135064</v>
      </c>
      <c r="D177" s="848">
        <v>1539.9248706501628</v>
      </c>
      <c r="E177" s="848">
        <v>19.403626711057214</v>
      </c>
      <c r="F177" s="848">
        <v>144.68332915238398</v>
      </c>
      <c r="G177" s="848">
        <v>13.587255752264197</v>
      </c>
      <c r="H177" s="848">
        <v>2.7004523968618559E-2</v>
      </c>
      <c r="I177" s="848">
        <v>1.4123183923940188E-3</v>
      </c>
    </row>
    <row r="178" spans="2:9">
      <c r="B178" s="846">
        <v>44067</v>
      </c>
      <c r="C178" s="847">
        <v>2.1035219955609268</v>
      </c>
      <c r="D178" s="848">
        <v>1445.6077033269976</v>
      </c>
      <c r="E178" s="848">
        <v>18.09128571926211</v>
      </c>
      <c r="F178" s="848">
        <v>135.72626631730827</v>
      </c>
      <c r="G178" s="848">
        <v>12.700444212811959</v>
      </c>
      <c r="H178" s="848">
        <v>2.513026346678297E-2</v>
      </c>
      <c r="I178" s="848">
        <v>1.3219070320420259E-3</v>
      </c>
    </row>
    <row r="179" spans="2:9">
      <c r="B179" s="846">
        <v>44068</v>
      </c>
      <c r="C179" s="847">
        <v>1.9912276049630631</v>
      </c>
      <c r="D179" s="848">
        <v>1357.0260298011574</v>
      </c>
      <c r="E179" s="848">
        <v>16.873178638086561</v>
      </c>
      <c r="F179" s="848">
        <v>127.316732102336</v>
      </c>
      <c r="G179" s="848">
        <v>11.87062102824329</v>
      </c>
      <c r="H179" s="848">
        <v>2.3390649746872865E-2</v>
      </c>
      <c r="I179" s="848">
        <v>1.2374602028291032E-3</v>
      </c>
    </row>
    <row r="180" spans="2:9">
      <c r="B180" s="846">
        <v>44069</v>
      </c>
      <c r="C180" s="847">
        <v>1.8838035970202354</v>
      </c>
      <c r="D180" s="848">
        <v>1273.8359589996237</v>
      </c>
      <c r="E180" s="848">
        <v>15.741971755939462</v>
      </c>
      <c r="F180" s="848">
        <v>119.42214476234453</v>
      </c>
      <c r="G180" s="848">
        <v>11.094271590355772</v>
      </c>
      <c r="H180" s="848">
        <v>2.1775686965963763E-2</v>
      </c>
      <c r="I180" s="848">
        <v>1.1585635100450937E-3</v>
      </c>
    </row>
    <row r="181" spans="2:9">
      <c r="B181" s="846">
        <v>44070</v>
      </c>
      <c r="C181" s="847">
        <v>1.7827552911014597</v>
      </c>
      <c r="D181" s="848">
        <v>1195.7136223413083</v>
      </c>
      <c r="E181" s="848">
        <v>14.690955940235861</v>
      </c>
      <c r="F181" s="848">
        <v>112.01175551689253</v>
      </c>
      <c r="G181" s="848">
        <v>10.368077686213589</v>
      </c>
      <c r="H181" s="848">
        <v>2.0276139378209511E-2</v>
      </c>
      <c r="I181" s="848">
        <v>1.084833774147398E-3</v>
      </c>
    </row>
    <row r="182" spans="2:9">
      <c r="B182" s="846">
        <v>44071</v>
      </c>
      <c r="C182" s="847">
        <v>1.686897839157385</v>
      </c>
      <c r="D182" s="848">
        <v>1122.3540830452503</v>
      </c>
      <c r="E182" s="848">
        <v>13.713988983012046</v>
      </c>
      <c r="F182" s="848">
        <v>105.05655775395002</v>
      </c>
      <c r="G182" s="848">
        <v>9.6889092015155249</v>
      </c>
      <c r="H182" s="848">
        <v>1.888347319561787E-2</v>
      </c>
      <c r="I182" s="848">
        <v>1.0159164083668973E-3</v>
      </c>
    </row>
    <row r="183" spans="2:9">
      <c r="B183" s="846">
        <v>44072</v>
      </c>
      <c r="C183" s="847">
        <v>1.5964243518632359</v>
      </c>
      <c r="D183" s="848">
        <v>1053.4702950035198</v>
      </c>
      <c r="E183" s="848">
        <v>12.80544356219133</v>
      </c>
      <c r="F183" s="848">
        <v>98.529199270945398</v>
      </c>
      <c r="G183" s="848">
        <v>9.0538158044853194</v>
      </c>
      <c r="H183" s="848">
        <v>1.7589802779339133E-2</v>
      </c>
      <c r="I183" s="848">
        <v>9.5148304525287917E-4</v>
      </c>
    </row>
    <row r="184" spans="2:9">
      <c r="B184" s="846">
        <v>44073</v>
      </c>
      <c r="C184" s="847">
        <v>1.5102448114064639</v>
      </c>
      <c r="D184" s="848">
        <v>988.79211035972469</v>
      </c>
      <c r="E184" s="848">
        <v>11.960160261925914</v>
      </c>
      <c r="F184" s="848">
        <v>92.403897642966086</v>
      </c>
      <c r="G184" s="848">
        <v>8.4600186760420044</v>
      </c>
      <c r="H184" s="848">
        <v>1.6387840867469916E-2</v>
      </c>
      <c r="I184" s="848">
        <v>8.9122938570351427E-4</v>
      </c>
    </row>
    <row r="185" spans="2:9">
      <c r="B185" s="846">
        <v>44074</v>
      </c>
      <c r="C185" s="847">
        <v>1.4280289941857793</v>
      </c>
      <c r="D185" s="848">
        <v>928.06533471116643</v>
      </c>
      <c r="E185" s="848">
        <v>11.17340514913403</v>
      </c>
      <c r="F185" s="848">
        <v>86.656358773867836</v>
      </c>
      <c r="G185" s="848">
        <v>7.9049023408287367</v>
      </c>
      <c r="H185" s="848">
        <v>1.5270852560160883E-2</v>
      </c>
      <c r="I185" s="848">
        <v>8.3487324710073026E-4</v>
      </c>
    </row>
    <row r="186" spans="2:9">
      <c r="B186" s="846">
        <v>44075</v>
      </c>
      <c r="C186" s="847">
        <v>1.351363489183895</v>
      </c>
      <c r="D186" s="848">
        <v>871.05082867860096</v>
      </c>
      <c r="E186" s="848">
        <v>10.440831452351848</v>
      </c>
      <c r="F186" s="848">
        <v>81.263698656901354</v>
      </c>
      <c r="G186" s="848">
        <v>7.3860066439000951</v>
      </c>
      <c r="H186" s="848">
        <v>1.4232612797809923E-2</v>
      </c>
      <c r="I186" s="848">
        <v>7.8215278986420566E-4</v>
      </c>
    </row>
    <row r="187" spans="2:9">
      <c r="B187" s="846">
        <v>44076</v>
      </c>
      <c r="C187" s="847">
        <v>1.2784640550488462</v>
      </c>
      <c r="D187" s="848">
        <v>817.52365445468604</v>
      </c>
      <c r="E187" s="848">
        <v>9.7584449336243964</v>
      </c>
      <c r="F187" s="848">
        <v>76.204368346672197</v>
      </c>
      <c r="G187" s="848">
        <v>6.9010189093423726</v>
      </c>
      <c r="H187" s="848">
        <v>1.3267367083090361E-2</v>
      </c>
      <c r="I187" s="848">
        <v>7.3282490409828796E-4</v>
      </c>
    </row>
    <row r="188" spans="2:9">
      <c r="B188" s="846">
        <v>44077</v>
      </c>
      <c r="C188" s="847">
        <v>1.2096731302613239</v>
      </c>
      <c r="D188" s="848">
        <v>767.27226584414586</v>
      </c>
      <c r="E188" s="848">
        <v>9.122572584682592</v>
      </c>
      <c r="F188" s="848">
        <v>71.458082123291106</v>
      </c>
      <c r="G188" s="848">
        <v>6.4477663096945745</v>
      </c>
      <c r="H188" s="848">
        <v>1.2369795212331062E-2</v>
      </c>
      <c r="I188" s="848">
        <v>6.8666374007958053E-4</v>
      </c>
    </row>
    <row r="189" spans="2:9">
      <c r="B189" s="846">
        <v>44078</v>
      </c>
      <c r="C189" s="847">
        <v>1.1459217790069749</v>
      </c>
      <c r="D189" s="848">
        <v>720.09774023985517</v>
      </c>
      <c r="E189" s="848">
        <v>8.5298343153940781</v>
      </c>
      <c r="F189" s="848">
        <v>67.005748811987047</v>
      </c>
      <c r="G189" s="848">
        <v>6.0242084686269131</v>
      </c>
      <c r="H189" s="848">
        <v>1.1534977796191998E-2</v>
      </c>
      <c r="I189" s="848">
        <v>6.4345936815046766E-4</v>
      </c>
    </row>
    <row r="190" spans="2:9">
      <c r="B190" s="846">
        <v>44079</v>
      </c>
      <c r="C190" s="847">
        <v>1.0829286633408857</v>
      </c>
      <c r="D190" s="848">
        <v>675.81305093470337</v>
      </c>
      <c r="E190" s="848">
        <v>7.9771173357380567</v>
      </c>
      <c r="F190" s="848">
        <v>62.829406206836033</v>
      </c>
      <c r="G190" s="848">
        <v>5.6284303138072636</v>
      </c>
      <c r="H190" s="848">
        <v>1.0758365363564868E-2</v>
      </c>
      <c r="I190" s="848">
        <v>6.0301655518731165E-4</v>
      </c>
    </row>
    <row r="191" spans="2:9">
      <c r="B191" s="846">
        <v>44080</v>
      </c>
      <c r="C191" s="847">
        <v>1.0238678679374109</v>
      </c>
      <c r="D191" s="848">
        <v>634.24237814515038</v>
      </c>
      <c r="E191" s="848">
        <v>7.4615529626189847</v>
      </c>
      <c r="F191" s="848">
        <v>58.91215853523731</v>
      </c>
      <c r="G191" s="848">
        <v>5.2586351921433785</v>
      </c>
      <c r="H191" s="848">
        <v>1.0035749856095542E-2</v>
      </c>
      <c r="I191" s="848">
        <v>5.6515364621945706E-4</v>
      </c>
    </row>
    <row r="192" spans="2:9">
      <c r="B192" s="846">
        <v>44081</v>
      </c>
      <c r="C192" s="847">
        <v>0.96838733466179516</v>
      </c>
      <c r="D192" s="848">
        <v>595.22045711532485</v>
      </c>
      <c r="E192" s="848">
        <v>6.9804956099743238</v>
      </c>
      <c r="F192" s="848">
        <v>55.238116890021111</v>
      </c>
      <c r="G192" s="848">
        <v>4.9131382555387626</v>
      </c>
      <c r="H192" s="848">
        <v>9.3632383336212724E-3</v>
      </c>
      <c r="I192" s="848">
        <v>5.2970154101645629E-4</v>
      </c>
    </row>
    <row r="193" spans="2:9">
      <c r="B193" s="846">
        <v>44082</v>
      </c>
      <c r="C193" s="847">
        <v>0.91620185232608709</v>
      </c>
      <c r="D193" s="848">
        <v>558.59196167733739</v>
      </c>
      <c r="E193" s="848">
        <v>6.5315037451077247</v>
      </c>
      <c r="F193" s="848">
        <v>51.79234254831259</v>
      </c>
      <c r="G193" s="848">
        <v>4.5903601218608703</v>
      </c>
      <c r="H193" s="848">
        <v>8.7372287231088589E-3</v>
      </c>
      <c r="I193" s="848">
        <v>4.9650275655954191E-4</v>
      </c>
    </row>
    <row r="194" spans="2:9">
      <c r="B194" s="846">
        <v>44083</v>
      </c>
      <c r="C194" s="847">
        <v>0.86765937179687935</v>
      </c>
      <c r="D194" s="848">
        <v>524.21092166163623</v>
      </c>
      <c r="E194" s="848">
        <v>6.1123226162232935</v>
      </c>
      <c r="F194" s="848">
        <v>48.560793090242385</v>
      </c>
      <c r="G194" s="848">
        <v>4.2888208129181713</v>
      </c>
      <c r="H194" s="848">
        <v>8.1543874553464939E-3</v>
      </c>
      <c r="I194" s="848">
        <v>4.654105672776331E-4</v>
      </c>
    </row>
    <row r="195" spans="2:9">
      <c r="B195" s="846">
        <v>44084</v>
      </c>
      <c r="C195" s="847">
        <v>0.82181033245729773</v>
      </c>
      <c r="D195" s="848">
        <v>491.94017257852613</v>
      </c>
      <c r="E195" s="848">
        <v>5.7208685759784954</v>
      </c>
      <c r="F195" s="848">
        <v>45.530271226062027</v>
      </c>
      <c r="G195" s="848">
        <v>4.0071339688116261</v>
      </c>
      <c r="H195" s="848">
        <v>7.6116288446778585E-3</v>
      </c>
      <c r="I195" s="848">
        <v>4.3628821578562305E-4</v>
      </c>
    </row>
    <row r="196" spans="2:9">
      <c r="B196" s="846">
        <v>44085</v>
      </c>
      <c r="C196" s="847">
        <v>0.77777982066953499</v>
      </c>
      <c r="D196" s="848">
        <v>461.65083602654829</v>
      </c>
      <c r="E196" s="848">
        <v>5.3552148437173086</v>
      </c>
      <c r="F196" s="848">
        <v>42.688376236987473</v>
      </c>
      <c r="G196" s="848">
        <v>3.7440013360071474</v>
      </c>
      <c r="H196" s="848">
        <v>7.1060960774728919E-3</v>
      </c>
      <c r="I196" s="848">
        <v>4.0900818762050977E-4</v>
      </c>
    </row>
    <row r="197" spans="2:9">
      <c r="B197" s="846">
        <v>44086</v>
      </c>
      <c r="C197" s="847">
        <v>0.73607385527500102</v>
      </c>
      <c r="D197" s="848">
        <v>433.22182932369014</v>
      </c>
      <c r="E197" s="848">
        <v>5.0135785650791904</v>
      </c>
      <c r="F197" s="848">
        <v>40.023457932975816</v>
      </c>
      <c r="G197" s="848">
        <v>3.4982075248161939</v>
      </c>
      <c r="H197" s="848">
        <v>6.635143684813243E-3</v>
      </c>
      <c r="I197" s="848">
        <v>3.834515441402238E-4</v>
      </c>
    </row>
    <row r="198" spans="2:9">
      <c r="B198" s="846">
        <v>44087</v>
      </c>
      <c r="C198" s="847">
        <v>0.69713157820625404</v>
      </c>
      <c r="D198" s="848">
        <v>406.53940290203565</v>
      </c>
      <c r="E198" s="848">
        <v>4.694309042082863</v>
      </c>
      <c r="F198" s="848">
        <v>37.524573029481452</v>
      </c>
      <c r="G198" s="848">
        <v>3.2686150306247419</v>
      </c>
      <c r="H198" s="848">
        <v>6.1963213840492961E-3</v>
      </c>
      <c r="I198" s="848">
        <v>3.5950730834780298E-4</v>
      </c>
    </row>
    <row r="199" spans="2:9">
      <c r="B199" s="846">
        <v>44088</v>
      </c>
      <c r="C199" s="847">
        <v>0.66008524000757718</v>
      </c>
      <c r="D199" s="848">
        <v>381.49670405433551</v>
      </c>
      <c r="E199" s="848">
        <v>4.3958770197099239</v>
      </c>
      <c r="F199" s="848">
        <v>35.181443844894332</v>
      </c>
      <c r="G199" s="848">
        <v>3.0541595121349636</v>
      </c>
      <c r="H199" s="848">
        <v>5.7873591824750105E-3</v>
      </c>
      <c r="I199" s="848">
        <v>3.3707189892903005E-4</v>
      </c>
    </row>
    <row r="200" spans="2:9">
      <c r="B200" s="846">
        <v>44089</v>
      </c>
      <c r="C200" s="847">
        <v>0.62477363358976046</v>
      </c>
      <c r="D200" s="848">
        <v>357.9933656711263</v>
      </c>
      <c r="E200" s="848">
        <v>4.1168649266166586</v>
      </c>
      <c r="F200" s="848">
        <v>32.984419220715495</v>
      </c>
      <c r="G200" s="848">
        <v>2.8538453190420587</v>
      </c>
      <c r="H200" s="848">
        <v>5.4061536443938494E-3</v>
      </c>
      <c r="I200" s="848">
        <v>3.1604860826614343E-4</v>
      </c>
    </row>
    <row r="201" spans="2:9">
      <c r="B201" s="846">
        <v>44090</v>
      </c>
      <c r="C201" s="847">
        <v>0.59172307320745776</v>
      </c>
      <c r="D201" s="848">
        <v>335.93511865866196</v>
      </c>
      <c r="E201" s="848">
        <v>3.8559579780055224</v>
      </c>
      <c r="F201" s="848">
        <v>30.924437567457151</v>
      </c>
      <c r="G201" s="848">
        <v>2.6667412609282088</v>
      </c>
      <c r="H201" s="848">
        <v>5.0507552303322581E-3</v>
      </c>
      <c r="I201" s="848">
        <v>2.9634712060446877E-4</v>
      </c>
    </row>
    <row r="202" spans="2:9">
      <c r="B202" s="846">
        <v>44091</v>
      </c>
      <c r="C202" s="847">
        <v>0.56010914795739819</v>
      </c>
      <c r="D202" s="848">
        <v>315.2334267803779</v>
      </c>
      <c r="E202" s="848">
        <v>3.6119360580192987</v>
      </c>
      <c r="F202" s="848">
        <v>28.992991940674841</v>
      </c>
      <c r="G202" s="848">
        <v>2.4919766086876862</v>
      </c>
      <c r="H202" s="848">
        <v>4.7193566241266836E-3</v>
      </c>
      <c r="I202" s="848">
        <v>2.7788306692424261E-4</v>
      </c>
    </row>
    <row r="203" spans="2:9">
      <c r="B203" s="846">
        <v>44092</v>
      </c>
      <c r="C203" s="847">
        <v>0.53109036105472407</v>
      </c>
      <c r="D203" s="848">
        <v>295.80514271732523</v>
      </c>
      <c r="E203" s="848">
        <v>3.3836663073853535</v>
      </c>
      <c r="F203" s="848">
        <v>27.182097053360106</v>
      </c>
      <c r="G203" s="848">
        <v>2.3287373194763976</v>
      </c>
      <c r="H203" s="848">
        <v>4.4102819700898932E-3</v>
      </c>
      <c r="I203" s="848">
        <v>2.605776134014039E-4</v>
      </c>
    </row>
    <row r="204" spans="2:9">
      <c r="B204" s="846">
        <v>44093</v>
      </c>
      <c r="C204" s="847">
        <v>0.50379258295342266</v>
      </c>
      <c r="D204" s="848">
        <v>277.57218419554988</v>
      </c>
      <c r="E204" s="848">
        <v>3.1700963495370944</v>
      </c>
      <c r="F204" s="848">
        <v>25.484258133071656</v>
      </c>
      <c r="G204" s="848">
        <v>2.1762624759832288</v>
      </c>
      <c r="H204" s="848">
        <v>4.1219769484809746E-3</v>
      </c>
      <c r="I204" s="848">
        <v>2.4435708064011324E-4</v>
      </c>
    </row>
    <row r="205" spans="2:9">
      <c r="B205" s="846">
        <v>44094</v>
      </c>
      <c r="C205" s="847">
        <v>0.47744250308719527</v>
      </c>
      <c r="D205" s="848">
        <v>260.46122908036875</v>
      </c>
      <c r="E205" s="848">
        <v>2.9702480951576962</v>
      </c>
      <c r="F205" s="848">
        <v>23.89244153459116</v>
      </c>
      <c r="G205" s="848">
        <v>2.0338409307299252</v>
      </c>
      <c r="H205" s="848">
        <v>3.8529996230841955E-3</v>
      </c>
      <c r="I205" s="848">
        <v>2.2915259112210967E-4</v>
      </c>
    </row>
    <row r="206" spans="2:9">
      <c r="B206" s="846">
        <v>44095</v>
      </c>
      <c r="C206" s="847">
        <v>0.45196396953469437</v>
      </c>
      <c r="D206" s="848">
        <v>244.40342838861767</v>
      </c>
      <c r="E206" s="848">
        <v>2.7832120711160471</v>
      </c>
      <c r="F206" s="848">
        <v>22.400047021507049</v>
      </c>
      <c r="G206" s="848">
        <v>1.9008081461037569</v>
      </c>
      <c r="H206" s="848">
        <v>3.602011999875465E-3</v>
      </c>
      <c r="I206" s="848">
        <v>2.1489974255950212E-4</v>
      </c>
    </row>
    <row r="207" spans="2:9">
      <c r="B207" s="846">
        <v>44096</v>
      </c>
      <c r="C207" s="847">
        <v>0.42856820387512723</v>
      </c>
      <c r="D207" s="848">
        <v>229.33413621996667</v>
      </c>
      <c r="E207" s="848">
        <v>2.6081422251621094</v>
      </c>
      <c r="F207" s="848">
        <v>21.000881632900544</v>
      </c>
      <c r="G207" s="848">
        <v>1.7765432208979317</v>
      </c>
      <c r="H207" s="848">
        <v>3.3677722405433212E-3</v>
      </c>
      <c r="I207" s="848">
        <v>2.0153830504864476E-4</v>
      </c>
    </row>
    <row r="208" spans="2:9">
      <c r="B208" s="846">
        <v>44097</v>
      </c>
      <c r="C208" s="847">
        <v>0.40642841218772169</v>
      </c>
      <c r="D208" s="848">
        <v>215.19265565714352</v>
      </c>
      <c r="E208" s="848">
        <v>2.4442511625867431</v>
      </c>
      <c r="F208" s="848">
        <v>19.689135054193052</v>
      </c>
      <c r="G208" s="848">
        <v>1.6604660942656626</v>
      </c>
      <c r="H208" s="848">
        <v>3.1491274790605159E-3</v>
      </c>
      <c r="I208" s="848">
        <v>1.8901194011444243E-4</v>
      </c>
    </row>
    <row r="209" spans="2:9">
      <c r="B209" s="846">
        <v>44098</v>
      </c>
      <c r="C209" s="847">
        <v>0.3860943128483027</v>
      </c>
      <c r="D209" s="848">
        <v>201.92199973221312</v>
      </c>
      <c r="E209" s="848">
        <v>2.2908057753888089</v>
      </c>
      <c r="F209" s="848">
        <v>18.459356414176753</v>
      </c>
      <c r="G209" s="848">
        <v>1.5520349181736215</v>
      </c>
      <c r="H209" s="848">
        <v>2.9450071935966105E-3</v>
      </c>
      <c r="I209" s="848">
        <v>1.7726793990743364E-4</v>
      </c>
    </row>
    <row r="210" spans="2:9">
      <c r="B210" s="846">
        <v>44099</v>
      </c>
      <c r="C210" s="847">
        <v>0.36612405818964699</v>
      </c>
      <c r="D210" s="848">
        <v>189.46866660184224</v>
      </c>
      <c r="E210" s="848">
        <v>2.1471232283785242</v>
      </c>
      <c r="F210" s="848">
        <v>17.306432433255452</v>
      </c>
      <c r="G210" s="848">
        <v>1.4507435896595242</v>
      </c>
      <c r="H210" s="848">
        <v>2.7544170898420829E-3</v>
      </c>
      <c r="I210" s="848">
        <v>1.6625698496821351E-4</v>
      </c>
    </row>
    <row r="211" spans="2:9">
      <c r="B211" s="846">
        <v>44100</v>
      </c>
      <c r="C211" s="847">
        <v>0.3477760325546419</v>
      </c>
      <c r="D211" s="848">
        <v>177.78242811863765</v>
      </c>
      <c r="E211" s="848">
        <v>2.0125672701342672</v>
      </c>
      <c r="F211" s="848">
        <v>16.225566850949896</v>
      </c>
      <c r="G211" s="848">
        <v>1.3561194344483074</v>
      </c>
      <c r="H211" s="848">
        <v>2.5764334553054808E-3</v>
      </c>
      <c r="I211" s="848">
        <v>1.5593291911616936E-4</v>
      </c>
    </row>
    <row r="212" spans="2:9">
      <c r="B212" s="846">
        <v>44101</v>
      </c>
      <c r="C212" s="847">
        <v>0.33090606654790317</v>
      </c>
      <c r="D212" s="848">
        <v>166.81613102815083</v>
      </c>
      <c r="E212" s="848">
        <v>1.8865448398555358</v>
      </c>
      <c r="F212" s="848">
        <v>15.212261063741041</v>
      </c>
      <c r="G212" s="848">
        <v>1.2677210337546008</v>
      </c>
      <c r="H212" s="848">
        <v>2.4101979473638668E-3</v>
      </c>
      <c r="I212" s="848">
        <v>1.4625254014229415E-4</v>
      </c>
    </row>
    <row r="213" spans="2:9">
      <c r="B213" s="846">
        <v>44102</v>
      </c>
      <c r="C213" s="847">
        <v>0.31474376421935613</v>
      </c>
      <c r="D213" s="848">
        <v>156.52551006195185</v>
      </c>
      <c r="E213" s="848">
        <v>1.7685029439605524</v>
      </c>
      <c r="F213" s="848">
        <v>14.26229590732223</v>
      </c>
      <c r="G213" s="848">
        <v>1.1851361863897287</v>
      </c>
      <c r="H213" s="848">
        <v>2.2549127808154032E-3</v>
      </c>
      <c r="I213" s="848">
        <v>1.371754051006773E-4</v>
      </c>
    </row>
    <row r="214" spans="2:9">
      <c r="B214" s="846">
        <v>44103</v>
      </c>
      <c r="C214" s="847">
        <v>0.29988950792447522</v>
      </c>
      <c r="D214" s="848">
        <v>146.86901223628476</v>
      </c>
      <c r="E214" s="848">
        <v>1.6579257787945125</v>
      </c>
      <c r="F214" s="848">
        <v>13.371714520287997</v>
      </c>
      <c r="G214" s="848">
        <v>1.1079799985940602</v>
      </c>
      <c r="H214" s="848">
        <v>2.1098362834183594E-3</v>
      </c>
      <c r="I214" s="848">
        <v>1.2866364909519453E-4</v>
      </c>
    </row>
    <row r="215" spans="2:9">
      <c r="B215" s="846">
        <v>44104</v>
      </c>
      <c r="C215" s="847">
        <v>0.28622749092557076</v>
      </c>
      <c r="D215" s="848">
        <v>137.80763170322987</v>
      </c>
      <c r="E215" s="848">
        <v>1.5543320780747054</v>
      </c>
      <c r="F215" s="848">
        <v>12.5368062291911</v>
      </c>
      <c r="G215" s="848">
        <v>1.035893094325671</v>
      </c>
      <c r="H215" s="848">
        <v>1.9742787904206633E-3</v>
      </c>
      <c r="I215" s="848">
        <v>1.2068181655062375E-4</v>
      </c>
    </row>
    <row r="216" spans="2:9">
      <c r="B216" s="846">
        <v>44105</v>
      </c>
      <c r="C216" s="847">
        <v>0.27173239699652685</v>
      </c>
      <c r="D216" s="848">
        <v>129.30475453703048</v>
      </c>
      <c r="E216" s="848">
        <v>1.4572726657288848</v>
      </c>
      <c r="F216" s="848">
        <v>11.754091397739275</v>
      </c>
      <c r="G216" s="848">
        <v>0.96853993905024383</v>
      </c>
      <c r="H216" s="848">
        <v>1.8475988514045237E-3</v>
      </c>
      <c r="I216" s="848">
        <v>1.13196704041483E-4</v>
      </c>
    </row>
    <row r="217" spans="2:9">
      <c r="B217" s="846">
        <v>44106</v>
      </c>
      <c r="C217" s="847">
        <v>0.25843164054055201</v>
      </c>
      <c r="D217" s="848">
        <v>121.32601287232281</v>
      </c>
      <c r="E217" s="848">
        <v>1.3663281966070857</v>
      </c>
      <c r="F217" s="848">
        <v>11.020307185669992</v>
      </c>
      <c r="G217" s="848">
        <v>0.90560727039173705</v>
      </c>
      <c r="H217" s="848">
        <v>1.7291997249063592E-3</v>
      </c>
      <c r="I217" s="848">
        <v>1.0617721382766041E-4</v>
      </c>
    </row>
    <row r="218" spans="2:9">
      <c r="B218" s="846">
        <v>44107</v>
      </c>
      <c r="C218" s="847">
        <v>0.24621754082023226</v>
      </c>
      <c r="D218" s="848">
        <v>113.83914784346548</v>
      </c>
      <c r="E218" s="848">
        <v>1.2811070691875184</v>
      </c>
      <c r="F218" s="848">
        <v>10.332394165529594</v>
      </c>
      <c r="G218" s="848">
        <v>0.84680262931601724</v>
      </c>
      <c r="H218" s="848">
        <v>1.6185261382381045E-3</v>
      </c>
      <c r="I218" s="848">
        <v>9.9594217315809901E-5</v>
      </c>
    </row>
    <row r="219" spans="2:9">
      <c r="B219" s="846">
        <v>44108</v>
      </c>
      <c r="C219" s="847">
        <v>0.23499301709730355</v>
      </c>
      <c r="D219" s="848">
        <v>106.81388080505116</v>
      </c>
      <c r="E219" s="848">
        <v>1.2012434958712086</v>
      </c>
      <c r="F219" s="848">
        <v>9.6874837481850928</v>
      </c>
      <c r="G219" s="848">
        <v>0.79185298582819807</v>
      </c>
      <c r="H219" s="848">
        <v>1.5150612917436755E-3</v>
      </c>
      <c r="I219" s="848">
        <v>9.3420427727010193E-5</v>
      </c>
    </row>
    <row r="220" spans="2:9">
      <c r="B220" s="846">
        <v>44109</v>
      </c>
      <c r="C220" s="847">
        <v>0.22467046624359888</v>
      </c>
      <c r="D220" s="848">
        <v>100.22179234302972</v>
      </c>
      <c r="E220" s="848">
        <v>1.1263957177881048</v>
      </c>
      <c r="F220" s="848">
        <v>9.0828863704113267</v>
      </c>
      <c r="G220" s="848">
        <v>0.74050345346712243</v>
      </c>
      <c r="H220" s="848">
        <v>1.4183240883878646E-3</v>
      </c>
      <c r="I220" s="848">
        <v>8.7630281309690412E-5</v>
      </c>
    </row>
    <row r="221" spans="2:9">
      <c r="B221" s="846">
        <v>44110</v>
      </c>
      <c r="C221" s="847">
        <v>0.21453052173315521</v>
      </c>
      <c r="D221" s="848">
        <v>94.036208613740271</v>
      </c>
      <c r="E221" s="848">
        <v>1.0562443522325291</v>
      </c>
      <c r="F221" s="848">
        <v>8.5160804003189288</v>
      </c>
      <c r="G221" s="848">
        <v>0.69251608717586988</v>
      </c>
      <c r="H221" s="848">
        <v>1.3278665711042596E-3</v>
      </c>
      <c r="I221" s="848">
        <v>8.2199826488290055E-5</v>
      </c>
    </row>
    <row r="222" spans="2:9">
      <c r="B222" s="846">
        <v>44111</v>
      </c>
      <c r="C222" s="847">
        <v>0.20521964295501283</v>
      </c>
      <c r="D222" s="848">
        <v>88.23209457458384</v>
      </c>
      <c r="E222" s="848">
        <v>0.99049086192256297</v>
      </c>
      <c r="F222" s="848">
        <v>7.9847017187177851</v>
      </c>
      <c r="G222" s="848">
        <v>0.64766875941426538</v>
      </c>
      <c r="H222" s="848">
        <v>1.2432715517347581E-3</v>
      </c>
      <c r="I222" s="848">
        <v>7.7106620385479252E-5</v>
      </c>
    </row>
    <row r="223" spans="2:9">
      <c r="B223" s="846">
        <v>44112</v>
      </c>
      <c r="C223" s="847">
        <v>0.19666366711450076</v>
      </c>
      <c r="D223" s="848">
        <v>82.785953695124206</v>
      </c>
      <c r="E223" s="848">
        <v>0.92885613624916508</v>
      </c>
      <c r="F223" s="848">
        <v>7.486533936746957</v>
      </c>
      <c r="G223" s="848">
        <v>0.60575410965726195</v>
      </c>
      <c r="H223" s="848">
        <v>1.1641504166859814E-3</v>
      </c>
      <c r="I223" s="848">
        <v>7.2329632199518448E-5</v>
      </c>
    </row>
    <row r="224" spans="2:9">
      <c r="B224" s="846">
        <v>44113</v>
      </c>
      <c r="C224" s="847">
        <v>0.18879568221792245</v>
      </c>
      <c r="D224" s="848">
        <v>77.675733761137906</v>
      </c>
      <c r="E224" s="848">
        <v>0.87107917555650238</v>
      </c>
      <c r="F224" s="848">
        <v>7.0194992122437974</v>
      </c>
      <c r="G224" s="848">
        <v>0.56657856269114726</v>
      </c>
      <c r="H224" s="848">
        <v>1.0901410956158084E-3</v>
      </c>
      <c r="I224" s="848">
        <v>6.784915295748047E-5</v>
      </c>
    </row>
    <row r="225" spans="2:9">
      <c r="B225" s="846">
        <v>44114</v>
      </c>
      <c r="C225" s="847">
        <v>0.18155526323856738</v>
      </c>
      <c r="D225" s="848">
        <v>72.880738406595484</v>
      </c>
      <c r="E225" s="848">
        <v>0.81691587028693247</v>
      </c>
      <c r="F225" s="848">
        <v>6.5816496293750735</v>
      </c>
      <c r="G225" s="848">
        <v>0.52996141137735031</v>
      </c>
      <c r="H225" s="848">
        <v>1.0209061805558054E-3</v>
      </c>
      <c r="I225" s="848">
        <v>6.3646711202524668E-5</v>
      </c>
    </row>
    <row r="226" spans="2:9">
      <c r="B226" s="846">
        <v>44115</v>
      </c>
      <c r="C226" s="847">
        <v>0.17488779325303497</v>
      </c>
      <c r="D226" s="848">
        <v>68.381544029808026</v>
      </c>
      <c r="E226" s="848">
        <v>0.76613786753686131</v>
      </c>
      <c r="F226" s="848">
        <v>6.1711591080085171</v>
      </c>
      <c r="G226" s="848">
        <v>0.49573395980092133</v>
      </c>
      <c r="H226" s="848">
        <v>9.56131183877834E-4</v>
      </c>
      <c r="I226" s="848">
        <v>5.9704994204174787E-5</v>
      </c>
    </row>
    <row r="227" spans="2:9">
      <c r="B227" s="846">
        <v>44116</v>
      </c>
      <c r="C227" s="847">
        <v>0.16746337194620006</v>
      </c>
      <c r="D227" s="848">
        <v>64.159921770057068</v>
      </c>
      <c r="E227" s="848">
        <v>0.71853151821851013</v>
      </c>
      <c r="F227" s="848">
        <v>5.7863158111723356</v>
      </c>
      <c r="G227" s="848">
        <v>0.46373872295736113</v>
      </c>
      <c r="H227" s="848">
        <v>8.9552292443682185E-4</v>
      </c>
      <c r="I227" s="848">
        <v>5.6007774314833857E-5</v>
      </c>
    </row>
    <row r="228" spans="2:9">
      <c r="B228" s="846">
        <v>44117</v>
      </c>
      <c r="C228" s="847">
        <v>0.16064121747677357</v>
      </c>
      <c r="D228" s="848">
        <v>60.198764240012942</v>
      </c>
      <c r="E228" s="848">
        <v>0.67389689860429813</v>
      </c>
      <c r="F228" s="848">
        <v>5.4255150207261078</v>
      </c>
      <c r="G228" s="848">
        <v>0.43382867935739583</v>
      </c>
      <c r="H228" s="848">
        <v>8.3880803206745451E-4</v>
      </c>
      <c r="I228" s="848">
        <v>5.2539840118903718E-5</v>
      </c>
    </row>
    <row r="229" spans="2:9">
      <c r="B229" s="846">
        <v>44118</v>
      </c>
      <c r="C229" s="847">
        <v>0.15436806670869244</v>
      </c>
      <c r="D229" s="848">
        <v>56.482016727168855</v>
      </c>
      <c r="E229" s="848">
        <v>0.63204690056317481</v>
      </c>
      <c r="F229" s="848">
        <v>5.087252453061474</v>
      </c>
      <c r="G229" s="848">
        <v>0.40586657314452274</v>
      </c>
      <c r="H229" s="848">
        <v>7.8573156139303537E-4</v>
      </c>
      <c r="I229" s="848">
        <v>4.9286932051722012E-5</v>
      </c>
    </row>
    <row r="230" spans="2:9">
      <c r="B230" s="846">
        <v>44119</v>
      </c>
      <c r="C230" s="847">
        <v>0.14859579908126924</v>
      </c>
      <c r="D230" s="848">
        <v>52.994612594445627</v>
      </c>
      <c r="E230" s="848">
        <v>0.59280638527578822</v>
      </c>
      <c r="F230" s="848">
        <v>4.7701179882575655</v>
      </c>
      <c r="G230" s="848">
        <v>0.37972426252489744</v>
      </c>
      <c r="H230" s="848">
        <v>7.3605570661907976E-4</v>
      </c>
      <c r="I230" s="848">
        <v>4.6235682184556545E-5</v>
      </c>
    </row>
    <row r="231" spans="2:9">
      <c r="B231" s="846">
        <v>44120</v>
      </c>
      <c r="C231" s="847">
        <v>0.14328090090428228</v>
      </c>
      <c r="D231" s="848">
        <v>49.72241262609105</v>
      </c>
      <c r="E231" s="848">
        <v>0.55601139565182167</v>
      </c>
      <c r="F231" s="848">
        <v>4.4727897876446105</v>
      </c>
      <c r="G231" s="848">
        <v>0.35528211150352779</v>
      </c>
      <c r="H231" s="848">
        <v>6.8955860964245669E-4</v>
      </c>
      <c r="I231" s="848">
        <v>4.3373557896455792E-5</v>
      </c>
    </row>
    <row r="232" spans="2:9">
      <c r="B232" s="846">
        <v>44121</v>
      </c>
      <c r="C232" s="847">
        <v>0.13838398873462099</v>
      </c>
      <c r="D232" s="848">
        <v>46.652148080060591</v>
      </c>
      <c r="E232" s="848">
        <v>0.5215084230686764</v>
      </c>
      <c r="F232" s="848">
        <v>4.1940287761788664</v>
      </c>
      <c r="G232" s="848">
        <v>0.33242842210506385</v>
      </c>
      <c r="H232" s="848">
        <v>6.4603325441161836E-4</v>
      </c>
      <c r="I232" s="848">
        <v>4.0688809173451775E-5</v>
      </c>
    </row>
    <row r="233" spans="2:9">
      <c r="B233" s="846">
        <v>44122</v>
      </c>
      <c r="C233" s="847">
        <v>0.13386938506316737</v>
      </c>
      <c r="D233" s="848">
        <v>43.771367222274819</v>
      </c>
      <c r="E233" s="848">
        <v>0.48915372440811222</v>
      </c>
      <c r="F233" s="848">
        <v>3.9326734674042756</v>
      </c>
      <c r="G233" s="848">
        <v>0.31105890443200829</v>
      </c>
      <c r="H233" s="848">
        <v>6.0528644102798162E-4</v>
      </c>
      <c r="I233" s="848">
        <v>3.8170419292040204E-5</v>
      </c>
    </row>
    <row r="234" spans="2:9">
      <c r="B234" s="846">
        <v>44123</v>
      </c>
      <c r="C234" s="847">
        <v>0.12970474033553786</v>
      </c>
      <c r="D234" s="848">
        <v>41.068385131535372</v>
      </c>
      <c r="E234" s="848">
        <v>0.45881268569632705</v>
      </c>
      <c r="F234" s="848">
        <v>3.6876351100793281</v>
      </c>
      <c r="G234" s="848">
        <v>0.29107618207820363</v>
      </c>
      <c r="H234" s="848">
        <v>5.6713783359032763E-4</v>
      </c>
      <c r="I234" s="848">
        <v>3.5808058664230666E-5</v>
      </c>
    </row>
    <row r="235" spans="2:9">
      <c r="B235" s="846">
        <v>44124</v>
      </c>
      <c r="C235" s="847">
        <v>0.12586069603057826</v>
      </c>
      <c r="D235" s="848">
        <v>38.532236576502569</v>
      </c>
      <c r="E235" s="848">
        <v>0.43035922894871503</v>
      </c>
      <c r="F235" s="848">
        <v>3.4578931367777779</v>
      </c>
      <c r="G235" s="848">
        <v>0.27238933057136061</v>
      </c>
      <c r="H235" s="848">
        <v>5.3141907625256523E-4</v>
      </c>
      <c r="I235" s="848">
        <v>3.3592041634032538E-5</v>
      </c>
    </row>
    <row r="236" spans="2:9">
      <c r="B236" s="846">
        <v>44125</v>
      </c>
      <c r="C236" s="847">
        <v>0.12231058413746883</v>
      </c>
      <c r="D236" s="848">
        <v>36.152631778025935</v>
      </c>
      <c r="E236" s="848">
        <v>0.40367525909164659</v>
      </c>
      <c r="F236" s="848">
        <v>3.242490895936788</v>
      </c>
      <c r="G236" s="848">
        <v>0.2549134466654831</v>
      </c>
      <c r="H236" s="848">
        <v>4.979729723967887E-4</v>
      </c>
      <c r="I236" s="848">
        <v>3.1513286031167984E-5</v>
      </c>
    </row>
    <row r="237" spans="2:9">
      <c r="B237" s="846">
        <v>44126</v>
      </c>
      <c r="C237" s="847">
        <v>0.11903015891595291</v>
      </c>
      <c r="D237" s="848">
        <v>33.919914881313389</v>
      </c>
      <c r="E237" s="848">
        <v>0.37865014808189851</v>
      </c>
      <c r="F237" s="848">
        <v>3.0405316499281452</v>
      </c>
      <c r="G237" s="848">
        <v>0.23856924644270305</v>
      </c>
      <c r="H237" s="848">
        <v>4.6665272222099743E-4</v>
      </c>
      <c r="I237" s="848">
        <v>2.9563275302220163E-5</v>
      </c>
    </row>
    <row r="238" spans="2:9">
      <c r="B238" s="846">
        <v>44127</v>
      </c>
      <c r="C238" s="847">
        <v>0.11535711340090596</v>
      </c>
      <c r="D238" s="848">
        <v>31.825024972970667</v>
      </c>
      <c r="E238" s="848">
        <v>0.35518025356847377</v>
      </c>
      <c r="F238" s="848">
        <v>2.8511748227670513</v>
      </c>
      <c r="G238" s="848">
        <v>0.22328269031463485</v>
      </c>
      <c r="H238" s="848">
        <v>4.3732121440492942E-4</v>
      </c>
      <c r="I238" s="848">
        <v>2.7734023049650742E-5</v>
      </c>
    </row>
    <row r="239" spans="2:9">
      <c r="B239" s="846">
        <v>44128</v>
      </c>
      <c r="C239" s="847">
        <v>0.11198934085189338</v>
      </c>
      <c r="D239" s="848">
        <v>29.859459487869191</v>
      </c>
      <c r="E239" s="848">
        <v>0.33316846964724856</v>
      </c>
      <c r="F239" s="848">
        <v>2.6736324820546091</v>
      </c>
      <c r="G239" s="848">
        <v>0.20898463313623658</v>
      </c>
      <c r="H239" s="848">
        <v>4.0985036785283794E-4</v>
      </c>
      <c r="I239" s="848">
        <v>2.6018039821442239E-5</v>
      </c>
    </row>
    <row r="240" spans="2:9">
      <c r="B240" s="846">
        <v>44129</v>
      </c>
      <c r="C240" s="847">
        <v>0.10889908334095064</v>
      </c>
      <c r="D240" s="848">
        <v>28.015239860138273</v>
      </c>
      <c r="E240" s="848">
        <v>0.31252380744963532</v>
      </c>
      <c r="F240" s="848">
        <v>2.5071660406787557</v>
      </c>
      <c r="G240" s="848">
        <v>0.19561049776070052</v>
      </c>
      <c r="H240" s="848">
        <v>3.8412051982205194E-4</v>
      </c>
      <c r="I240" s="848">
        <v>2.4408302007196497E-5</v>
      </c>
    </row>
    <row r="241" spans="2:9">
      <c r="B241" s="846">
        <v>44130</v>
      </c>
      <c r="C241" s="847">
        <v>0.10606133472331193</v>
      </c>
      <c r="D241" s="848">
        <v>26.28487928137551</v>
      </c>
      <c r="E241" s="848">
        <v>0.29316100347559809</v>
      </c>
      <c r="F241" s="848">
        <v>2.3510831646695194</v>
      </c>
      <c r="G241" s="848">
        <v>0.18309997047247364</v>
      </c>
      <c r="H241" s="848">
        <v>3.600198570283676E-4</v>
      </c>
      <c r="I241" s="848">
        <v>2.2898222701633373E-5</v>
      </c>
    </row>
    <row r="242" spans="2:9">
      <c r="B242" s="846">
        <v>44131</v>
      </c>
      <c r="C242" s="847">
        <v>0.10345354780396397</v>
      </c>
      <c r="D242" s="848">
        <v>24.661352437436413</v>
      </c>
      <c r="E242" s="848">
        <v>0.27500015374160797</v>
      </c>
      <c r="F242" s="848">
        <v>2.2047348744303124</v>
      </c>
      <c r="G242" s="848">
        <v>0.17139671683742874</v>
      </c>
      <c r="H242" s="848">
        <v>3.3744388658194598E-4</v>
      </c>
      <c r="I242" s="848">
        <v>2.1481624410264216E-5</v>
      </c>
    </row>
    <row r="243" spans="2:9">
      <c r="B243" s="846">
        <v>44132</v>
      </c>
      <c r="C243" s="847">
        <v>0.10105537429290673</v>
      </c>
      <c r="D243" s="848">
        <v>23.13806710294811</v>
      </c>
      <c r="E243" s="848">
        <v>0.25796637195778271</v>
      </c>
      <c r="F243" s="848">
        <v>2.0675128273423264</v>
      </c>
      <c r="G243" s="848">
        <v>0.16044811660487018</v>
      </c>
      <c r="H243" s="848">
        <v>3.1629494384732262E-4</v>
      </c>
      <c r="I243" s="848">
        <v>2.0152713477714005E-5</v>
      </c>
    </row>
    <row r="244" spans="2:9">
      <c r="B244" s="846">
        <v>44133</v>
      </c>
      <c r="C244" s="847">
        <v>9.8848433754060466E-2</v>
      </c>
      <c r="D244" s="848">
        <v>21.708837480010338</v>
      </c>
      <c r="E244" s="848">
        <v>0.24198947008157914</v>
      </c>
      <c r="F244" s="848">
        <v>1.9388467704706387</v>
      </c>
      <c r="G244" s="848">
        <v>0.15020501638576431</v>
      </c>
      <c r="H244" s="848">
        <v>2.9648173454272712E-4</v>
      </c>
      <c r="I244" s="848">
        <v>1.8906056128218787E-5</v>
      </c>
    </row>
    <row r="245" spans="2:9">
      <c r="B245" s="846">
        <v>44134</v>
      </c>
      <c r="C245" s="847">
        <v>9.6816108200992623E-2</v>
      </c>
      <c r="D245" s="848">
        <v>20.367859174430759</v>
      </c>
      <c r="E245" s="848">
        <v>0.22700365971701386</v>
      </c>
      <c r="F245" s="848">
        <v>1.8182021527887999</v>
      </c>
      <c r="G245" s="848">
        <v>0.14062149891567369</v>
      </c>
      <c r="H245" s="848">
        <v>2.7791890859758827E-4</v>
      </c>
      <c r="I245" s="848">
        <v>1.7736556014614197E-5</v>
      </c>
    </row>
    <row r="246" spans="2:9">
      <c r="B246" s="846">
        <v>44135</v>
      </c>
      <c r="C246" s="847">
        <v>9.4943359387297505E-2</v>
      </c>
      <c r="D246" s="848">
        <v>19.109685709313695</v>
      </c>
      <c r="E246" s="848">
        <v>0.21294727294067264</v>
      </c>
      <c r="F246" s="848">
        <v>1.7050778869869023</v>
      </c>
      <c r="G246" s="848">
        <v>0.13165466778965246</v>
      </c>
      <c r="H246" s="848">
        <v>2.6052666347496894E-4</v>
      </c>
      <c r="I246" s="848">
        <v>1.6639433179423231E-5</v>
      </c>
    </row>
    <row r="247" spans="2:9">
      <c r="B247" s="846">
        <v>44136</v>
      </c>
      <c r="C247" s="847">
        <v>9.3216566186993977E-2</v>
      </c>
      <c r="D247" s="848">
        <v>17.929206481905609</v>
      </c>
      <c r="E247" s="848">
        <v>0.19976250123932446</v>
      </c>
      <c r="F247" s="848">
        <v>1.5990042515383065</v>
      </c>
      <c r="G247" s="848">
        <v>0.12326444663013306</v>
      </c>
      <c r="H247" s="848">
        <v>2.4423037483889268E-4</v>
      </c>
      <c r="I247" s="848">
        <v>1.5610204338273049E-5</v>
      </c>
    </row>
    <row r="248" spans="2:9">
      <c r="B248" s="846">
        <v>44137</v>
      </c>
      <c r="C248" s="847">
        <v>9.162337976637995E-2</v>
      </c>
      <c r="D248" s="848">
        <v>16.821626075322914</v>
      </c>
      <c r="E248" s="848">
        <v>0.18739515133799398</v>
      </c>
      <c r="F248" s="848">
        <v>1.49954092427303</v>
      </c>
      <c r="G248" s="848">
        <v>0.115413391717895</v>
      </c>
      <c r="H248" s="848">
        <v>2.2896025260540863E-4</v>
      </c>
      <c r="I248" s="848">
        <v>1.4644664400648341E-5</v>
      </c>
    </row>
    <row r="249" spans="2:9">
      <c r="B249" s="846">
        <v>44138</v>
      </c>
      <c r="C249" s="847">
        <v>9.0152594518380993E-2</v>
      </c>
      <c r="D249" s="848">
        <v>15.782444842164885</v>
      </c>
      <c r="E249" s="848">
        <v>0.17579441678479835</v>
      </c>
      <c r="F249" s="848">
        <v>1.4062751392451678</v>
      </c>
      <c r="G249" s="848">
        <v>0.10806651718081606</v>
      </c>
      <c r="H249" s="848">
        <v>2.1465102056311233E-4</v>
      </c>
      <c r="I249" s="848">
        <v>1.3738869149191318E-5</v>
      </c>
    </row>
    <row r="250" spans="2:9">
      <c r="B250" s="846">
        <v>44139</v>
      </c>
      <c r="C250" s="847">
        <v>8.8794032967936198E-2</v>
      </c>
      <c r="D250" s="848">
        <v>14.807440682065341</v>
      </c>
      <c r="E250" s="848">
        <v>0.16491266424112494</v>
      </c>
      <c r="F250" s="848">
        <v>1.3188199591902272</v>
      </c>
      <c r="G250" s="848">
        <v>0.1011911318955379</v>
      </c>
      <c r="H250" s="848">
        <v>2.0124161788516372E-4</v>
      </c>
      <c r="I250" s="848">
        <v>1.288911900538021E-5</v>
      </c>
    </row>
    <row r="251" spans="2:9">
      <c r="B251" s="846">
        <v>44140</v>
      </c>
      <c r="C251" s="847">
        <v>8.7538443066230931E-2</v>
      </c>
      <c r="D251" s="848">
        <v>13.892651939991302</v>
      </c>
      <c r="E251" s="848">
        <v>0.15470523349744739</v>
      </c>
      <c r="F251" s="848">
        <v>1.2368126563425617</v>
      </c>
      <c r="G251" s="848">
        <v>9.4756687313698573E-2</v>
      </c>
      <c r="H251" s="848">
        <v>1.8867492097821465E-4</v>
      </c>
      <c r="I251" s="848">
        <v>1.2091943810507668E-5</v>
      </c>
    </row>
    <row r="252" spans="2:9">
      <c r="B252" s="846">
        <v>44141</v>
      </c>
      <c r="C252" s="847">
        <v>8.6377406476001048E-2</v>
      </c>
      <c r="D252" s="848">
        <v>13.034361356556104</v>
      </c>
      <c r="E252" s="848">
        <v>0.14513025030589974</v>
      </c>
      <c r="F252" s="848">
        <v>1.1599131948327246</v>
      </c>
      <c r="G252" s="848">
        <v>8.8734635477190044E-2</v>
      </c>
      <c r="H252" s="848">
        <v>1.7689748422998461E-4</v>
      </c>
      <c r="I252" s="848">
        <v>1.1344088559346285E-5</v>
      </c>
    </row>
    <row r="253" spans="2:9">
      <c r="B253" s="846">
        <v>44142</v>
      </c>
      <c r="C253" s="847">
        <v>8.5303256612676889E-2</v>
      </c>
      <c r="D253" s="848">
        <v>12.229081005809789</v>
      </c>
      <c r="E253" s="848">
        <v>0.13614845118337729</v>
      </c>
      <c r="F253" s="848">
        <v>1.0878028083045834</v>
      </c>
      <c r="G253" s="848">
        <v>8.3098296536262953E-2</v>
      </c>
      <c r="H253" s="848">
        <v>1.6585929832301657E-4</v>
      </c>
      <c r="I253" s="848">
        <v>1.0642500025648634E-5</v>
      </c>
    </row>
    <row r="254" spans="2:9">
      <c r="B254" s="846">
        <v>44143</v>
      </c>
      <c r="C254" s="847">
        <v>8.4309005349427313E-2</v>
      </c>
      <c r="D254" s="848">
        <v>11.473538159910126</v>
      </c>
      <c r="E254" s="848">
        <v>0.12772301939744379</v>
      </c>
      <c r="F254" s="848">
        <v>1.020182666787026</v>
      </c>
      <c r="G254" s="848">
        <v>7.7822735130408771E-2</v>
      </c>
      <c r="H254" s="848">
        <v>1.5551356488008227E-4</v>
      </c>
      <c r="I254" s="848">
        <v>9.9843142229877509E-6</v>
      </c>
    </row>
    <row r="255" spans="2:9">
      <c r="B255" s="846">
        <v>44144</v>
      </c>
      <c r="C255" s="847">
        <v>8.3388277420510304E-2</v>
      </c>
      <c r="D255" s="848">
        <v>10.764662023777857</v>
      </c>
      <c r="E255" s="848">
        <v>0.11981943140247558</v>
      </c>
      <c r="F255" s="848">
        <v>0.95677262722689982</v>
      </c>
      <c r="G255" s="848">
        <v>7.2884645035010936E-2</v>
      </c>
      <c r="H255" s="848">
        <v>1.4581648629768048E-4</v>
      </c>
      <c r="I255" s="848">
        <v>9.3668446489703E-6</v>
      </c>
    </row>
    <row r="256" spans="2:9">
      <c r="B256" s="846">
        <v>44145</v>
      </c>
      <c r="C256" s="847">
        <v>8.2535251668762563E-2</v>
      </c>
      <c r="D256" s="848">
        <v>10.099571286319879</v>
      </c>
      <c r="E256" s="848">
        <v>0.11240531304231748</v>
      </c>
      <c r="F256" s="848">
        <v>0.89731006243697742</v>
      </c>
      <c r="G256" s="848">
        <v>6.8262241516972674E-2</v>
      </c>
      <c r="H256" s="848">
        <v>1.3672706970683715E-4</v>
      </c>
      <c r="I256" s="848">
        <v>8.7875712622795349E-6</v>
      </c>
    </row>
    <row r="257" spans="2:9">
      <c r="B257" s="846">
        <v>44146</v>
      </c>
      <c r="C257" s="847">
        <v>8.1744608381350517E-2</v>
      </c>
      <c r="D257" s="848">
        <v>9.4755624380682093</v>
      </c>
      <c r="E257" s="848">
        <v>0.10545030488370162</v>
      </c>
      <c r="F257" s="848">
        <v>0.84154876354098151</v>
      </c>
      <c r="G257" s="848">
        <v>6.3935160880059752E-2</v>
      </c>
      <c r="H257" s="848">
        <v>1.2820694407836422E-4</v>
      </c>
      <c r="I257" s="848">
        <v>8.2441301475372253E-6</v>
      </c>
    </row>
    <row r="258" spans="2:9">
      <c r="B258" s="846">
        <v>44147</v>
      </c>
      <c r="C258" s="847">
        <v>8.1011482044626756E-2</v>
      </c>
      <c r="D258" s="848">
        <v>8.8900988081510022</v>
      </c>
      <c r="E258" s="848">
        <v>9.8925936087745123E-2</v>
      </c>
      <c r="F258" s="848">
        <v>0.78925791130459799</v>
      </c>
      <c r="G258" s="848">
        <v>5.988436671573874E-2</v>
      </c>
      <c r="H258" s="848">
        <v>1.2022018956098651E-4</v>
      </c>
      <c r="I258" s="848">
        <v>7.7343038247339508E-6</v>
      </c>
    </row>
    <row r="259" spans="2:9">
      <c r="B259" s="846">
        <v>44148</v>
      </c>
      <c r="C259" s="847">
        <v>8.0331418925469314E-2</v>
      </c>
      <c r="D259" s="848">
        <v>8.340800276396676</v>
      </c>
      <c r="E259" s="848">
        <v>9.2805506265329615E-2</v>
      </c>
      <c r="F259" s="848">
        <v>0.74022111202810925</v>
      </c>
      <c r="G259" s="848">
        <v>5.6092062407991632E-2</v>
      </c>
      <c r="H259" s="848">
        <v>1.1273317820576413E-4</v>
      </c>
      <c r="I259" s="848">
        <v>7.2560121614020391E-6</v>
      </c>
    </row>
    <row r="260" spans="2:9">
      <c r="B260" s="846">
        <v>44149</v>
      </c>
      <c r="C260" s="847">
        <v>7.9700338954040287E-2</v>
      </c>
      <c r="D260" s="848">
        <v>7.8254336190748575</v>
      </c>
      <c r="E260" s="848">
        <v>8.7063974801539712E-2</v>
      </c>
      <c r="F260" s="848">
        <v>0.69423549394846162</v>
      </c>
      <c r="G260" s="848">
        <v>5.2541609471084161E-2</v>
      </c>
      <c r="H260" s="848">
        <v>1.0571442529236834E-4</v>
      </c>
      <c r="I260" s="848">
        <v>6.8073038514889842E-6</v>
      </c>
    </row>
    <row r="261" spans="2:9">
      <c r="B261" s="846">
        <v>44150</v>
      </c>
      <c r="C261" s="847">
        <v>7.9114501442553192E-2</v>
      </c>
      <c r="D261" s="848">
        <v>7.3419034493219852</v>
      </c>
      <c r="E261" s="848">
        <v>8.167785716762449E-2</v>
      </c>
      <c r="F261" s="848">
        <v>0.65111086035115073</v>
      </c>
      <c r="G261" s="848">
        <v>4.9217451327735508E-2</v>
      </c>
      <c r="H261" s="848">
        <v>9.9134450528425279E-5</v>
      </c>
      <c r="I261" s="848">
        <v>6.386348424470058E-6</v>
      </c>
    </row>
    <row r="262" spans="2:9">
      <c r="B262" s="846">
        <v>44151</v>
      </c>
      <c r="C262" s="847">
        <v>7.857047422732473E-2</v>
      </c>
      <c r="D262" s="848">
        <v>6.8882437156866922</v>
      </c>
      <c r="E262" s="848">
        <v>7.6625127770901913E-2</v>
      </c>
      <c r="F262" s="848">
        <v>0.61066889583008466</v>
      </c>
      <c r="G262" s="848">
        <v>4.6105042161682257E-2</v>
      </c>
      <c r="H262" s="848">
        <v>9.2965648445170337E-5</v>
      </c>
      <c r="I262" s="848">
        <v>5.9914287513401419E-6</v>
      </c>
    </row>
    <row r="263" spans="2:9">
      <c r="B263" s="846">
        <v>44152</v>
      </c>
      <c r="C263" s="847">
        <v>7.8065105867934179E-2</v>
      </c>
      <c r="D263" s="848">
        <v>6.4626097244708074</v>
      </c>
      <c r="E263" s="848">
        <v>7.1885128923378436E-2</v>
      </c>
      <c r="F263" s="848">
        <v>0.5727424223571902</v>
      </c>
      <c r="G263" s="848">
        <v>4.3190780503385984E-2</v>
      </c>
      <c r="H263" s="848">
        <v>8.7182167361157695E-5</v>
      </c>
      <c r="I263" s="848">
        <v>5.6209340168070102E-6</v>
      </c>
    </row>
    <row r="264" spans="2:9">
      <c r="B264" s="846">
        <v>44153</v>
      </c>
      <c r="C264" s="847">
        <v>7.759550057844955E-2</v>
      </c>
      <c r="D264" s="848">
        <v>6.0632706536465824</v>
      </c>
      <c r="E264" s="848">
        <v>6.7438485537630696E-2</v>
      </c>
      <c r="F264" s="848">
        <v>0.53717470203286177</v>
      </c>
      <c r="G264" s="848">
        <v>4.0461947230725652E-2</v>
      </c>
      <c r="H264" s="848">
        <v>8.1759796330417475E-5</v>
      </c>
      <c r="I264" s="848">
        <v>5.2733531286008712E-6</v>
      </c>
    </row>
    <row r="265" spans="2:9">
      <c r="B265" s="846">
        <v>44154</v>
      </c>
      <c r="C265" s="847">
        <v>7.7158995602044991E-2</v>
      </c>
      <c r="D265" s="848">
        <v>5.6886025281077925</v>
      </c>
      <c r="E265" s="848">
        <v>6.3267025183969428E-2</v>
      </c>
      <c r="F265" s="848">
        <v>0.50381878358434862</v>
      </c>
      <c r="G265" s="848">
        <v>3.7906647688048876E-2</v>
      </c>
      <c r="H265" s="848">
        <v>7.6675859532578041E-5</v>
      </c>
      <c r="I265" s="848">
        <v>4.9472685363236863E-6</v>
      </c>
    </row>
    <row r="266" spans="2:9">
      <c r="B266" s="846">
        <v>44155</v>
      </c>
      <c r="C266" s="847">
        <v>7.6753140772493636E-2</v>
      </c>
      <c r="D266" s="848">
        <v>5.3370816278688071</v>
      </c>
      <c r="E266" s="848">
        <v>5.935370316659009E-2</v>
      </c>
      <c r="F266" s="848">
        <v>0.47253688986291925</v>
      </c>
      <c r="G266" s="848">
        <v>3.5513757647029742E-2</v>
      </c>
      <c r="H266" s="848">
        <v>7.1909117600531613E-5</v>
      </c>
      <c r="I266" s="848">
        <v>4.6413504339382095E-6</v>
      </c>
    </row>
    <row r="267" spans="2:9">
      <c r="B267" s="846">
        <v>44156</v>
      </c>
      <c r="C267" s="847">
        <v>7.6375680034468596E-2</v>
      </c>
      <c r="D267" s="848">
        <v>5.0072783025655792</v>
      </c>
      <c r="E267" s="848">
        <v>5.5682532300140732E-2</v>
      </c>
      <c r="F267" s="848">
        <v>0.44319984376439026</v>
      </c>
      <c r="G267" s="848">
        <v>3.3272872851492608E-2</v>
      </c>
      <c r="H267" s="848">
        <v>6.7439675417414668E-5</v>
      </c>
      <c r="I267" s="848">
        <v>4.3543513230979491E-6</v>
      </c>
    </row>
    <row r="268" spans="2:9">
      <c r="B268" s="846">
        <v>44157</v>
      </c>
      <c r="C268" s="847">
        <v>7.6024534719762255E-2</v>
      </c>
      <c r="D268" s="848">
        <v>4.6978511672518986</v>
      </c>
      <c r="E268" s="848">
        <v>5.2238517087085511E-2</v>
      </c>
      <c r="F268" s="848">
        <v>0.41568653015778589</v>
      </c>
      <c r="G268" s="848">
        <v>3.1174261905818089E-2</v>
      </c>
      <c r="H268" s="848">
        <v>6.3248895946461947E-5</v>
      </c>
      <c r="I268" s="848">
        <v>4.0851009132619986E-6</v>
      </c>
    </row>
    <row r="269" spans="2:9">
      <c r="B269" s="846">
        <v>44158</v>
      </c>
      <c r="C269" s="847">
        <v>7.5697788398823032E-2</v>
      </c>
      <c r="D269" s="848">
        <v>4.4075416560169289</v>
      </c>
      <c r="E269" s="848">
        <v>4.9007592017388732E-2</v>
      </c>
      <c r="F269" s="848">
        <v>0.38988339156004842</v>
      </c>
      <c r="G269" s="848">
        <v>2.9208822282802523E-2</v>
      </c>
      <c r="H269" s="848">
        <v>5.9319319688678937E-5</v>
      </c>
      <c r="I269" s="848">
        <v>3.832501338981096E-6</v>
      </c>
    </row>
    <row r="270" spans="2:9">
      <c r="B270" s="846">
        <v>44159</v>
      </c>
      <c r="C270" s="847">
        <v>7.539367314674951E-2</v>
      </c>
      <c r="D270" s="848">
        <v>4.1351689113942953</v>
      </c>
      <c r="E270" s="848">
        <v>4.5976563728873793E-2</v>
      </c>
      <c r="F270" s="848">
        <v>0.36568395543583782</v>
      </c>
      <c r="G270" s="848">
        <v>2.7368039242010651E-2</v>
      </c>
      <c r="H270" s="848">
        <v>5.5634589390790896E-5</v>
      </c>
      <c r="I270" s="848">
        <v>3.5955226735677608E-6</v>
      </c>
    </row>
    <row r="271" spans="2:9">
      <c r="B271" s="846">
        <v>44160</v>
      </c>
      <c r="C271" s="847">
        <v>7.5110557080373633E-2</v>
      </c>
      <c r="D271" s="848">
        <v>3.8796249888841303</v>
      </c>
      <c r="E271" s="848">
        <v>4.313305678483171E-2</v>
      </c>
      <c r="F271" s="848">
        <v>0.34298839113589924</v>
      </c>
      <c r="G271" s="848">
        <v>2.5643947463787557E-2</v>
      </c>
      <c r="H271" s="848">
        <v>5.2179379652836807E-5</v>
      </c>
      <c r="I271" s="848">
        <v>3.3731987218000024E-6</v>
      </c>
    </row>
    <row r="272" spans="2:9">
      <c r="B272" s="846">
        <v>44161</v>
      </c>
      <c r="C272" s="847">
        <v>7.4846933038568916E-2</v>
      </c>
      <c r="D272" s="848">
        <v>3.6398703571841247</v>
      </c>
      <c r="E272" s="848">
        <v>4.0465462839127331E-2</v>
      </c>
      <c r="F272" s="848">
        <v>0.32170309461063046</v>
      </c>
      <c r="G272" s="848">
        <v>2.4029095217275413E-2</v>
      </c>
      <c r="H272" s="848">
        <v>4.893933110789553E-5</v>
      </c>
      <c r="I272" s="848">
        <v>3.164623072547841E-6</v>
      </c>
    </row>
    <row r="273" spans="2:9">
      <c r="B273" s="846">
        <v>44162</v>
      </c>
      <c r="C273" s="847">
        <v>7.4601408291670793E-2</v>
      </c>
      <c r="D273" s="848">
        <v>3.4149296759133967</v>
      </c>
      <c r="E273" s="848">
        <v>3.7962892976509795E-2</v>
      </c>
      <c r="F273" s="848">
        <v>0.3017402991549531</v>
      </c>
      <c r="G273" s="848">
        <v>2.2516510893044552E-2</v>
      </c>
      <c r="H273" s="848">
        <v>4.5900988870486402E-5</v>
      </c>
      <c r="I273" s="848">
        <v>2.9689453974086819E-6</v>
      </c>
    </row>
    <row r="274" spans="2:9">
      <c r="B274" s="846">
        <v>44163</v>
      </c>
      <c r="C274" s="847">
        <v>7.4372695178095818E-2</v>
      </c>
      <c r="D274" s="848">
        <v>3.2038878337371774</v>
      </c>
      <c r="E274" s="848">
        <v>3.5615133027188661E-2</v>
      </c>
      <c r="F274" s="848">
        <v>0.28301771054834685</v>
      </c>
      <c r="G274" s="848">
        <v>2.1099671742404843E-2</v>
      </c>
      <c r="H274" s="848">
        <v>4.3051744969793175E-5</v>
      </c>
      <c r="I274" s="848">
        <v>2.7853679781686541E-6</v>
      </c>
    </row>
    <row r="275" spans="2:9">
      <c r="B275" s="846">
        <v>44164</v>
      </c>
      <c r="C275" s="847">
        <v>7.4159602577077169E-2</v>
      </c>
      <c r="D275" s="848">
        <v>3.0058862308503582</v>
      </c>
      <c r="E275" s="848">
        <v>3.341260166817174E-2</v>
      </c>
      <c r="F275" s="848">
        <v>0.2654581650572691</v>
      </c>
      <c r="G275" s="848">
        <v>1.9772474676118448E-2</v>
      </c>
      <c r="H275" s="848">
        <v>4.0379784503601208E-5</v>
      </c>
      <c r="I275" s="848">
        <v>2.6131424492597606E-6</v>
      </c>
    </row>
    <row r="276" spans="2:9">
      <c r="B276" s="846">
        <v>44165</v>
      </c>
      <c r="C276" s="847">
        <v>7.3961028136052903E-2</v>
      </c>
      <c r="D276" s="848">
        <v>2.8201192907613279</v>
      </c>
      <c r="E276" s="848">
        <v>3.1346311137597525E-2</v>
      </c>
      <c r="F276" s="848">
        <v>0.24898930886514009</v>
      </c>
      <c r="G276" s="848">
        <v>1.8529208985171457E-2</v>
      </c>
      <c r="H276" s="848">
        <v>3.7874035267862568E-5</v>
      </c>
      <c r="I276" s="848">
        <v>2.4515667433943621E-6</v>
      </c>
    </row>
    <row r="277" spans="2:9">
      <c r="B277" s="846">
        <v>44166</v>
      </c>
      <c r="C277" s="847">
        <v>7.3775951179791271E-2</v>
      </c>
      <c r="D277" s="848">
        <v>2.6458311872505167</v>
      </c>
      <c r="E277" s="848">
        <v>2.9407830395812025E-2</v>
      </c>
      <c r="F277" s="848">
        <v>0.23354329758227182</v>
      </c>
      <c r="G277" s="848">
        <v>1.7364530855539212E-2</v>
      </c>
      <c r="H277" s="848">
        <v>3.5524120631515587E-5</v>
      </c>
      <c r="I277" s="848">
        <v>2.2999822247028373E-6</v>
      </c>
    </row>
    <row r="278" spans="2:9">
      <c r="B278" s="846">
        <v>44167</v>
      </c>
      <c r="C278" s="847">
        <v>7.360342623593856E-2</v>
      </c>
      <c r="D278" s="848">
        <v>2.4823127732388746</v>
      </c>
      <c r="E278" s="848">
        <v>2.7589250581990073E-2</v>
      </c>
      <c r="F278" s="848">
        <v>0.21905651457672506</v>
      </c>
      <c r="G278" s="848">
        <v>1.6273439557492136E-2</v>
      </c>
      <c r="H278" s="848">
        <v>3.3320315444298665E-5</v>
      </c>
      <c r="I278" s="848">
        <v>2.1577710014954229E-6</v>
      </c>
    </row>
    <row r="279" spans="2:9">
      <c r="B279" s="846">
        <v>44168</v>
      </c>
      <c r="C279" s="847">
        <v>7.3442577118435465E-2</v>
      </c>
      <c r="D279" s="848">
        <v>2.3288986991260914</v>
      </c>
      <c r="E279" s="848">
        <v>2.5883152620227379E-2</v>
      </c>
      <c r="F279" s="848">
        <v>0.20546930694246687</v>
      </c>
      <c r="G279" s="848">
        <v>1.525125519805858E-2</v>
      </c>
      <c r="H279" s="848">
        <v>3.1253504777199085E-5</v>
      </c>
      <c r="I279" s="848">
        <v>2.0243534037284573E-6</v>
      </c>
    </row>
    <row r="280" spans="2:9">
      <c r="B280" s="846">
        <v>44169</v>
      </c>
      <c r="C280" s="847">
        <v>7.3292591516269032E-2</v>
      </c>
      <c r="D280" s="848">
        <v>2.1849647089171174</v>
      </c>
      <c r="E280" s="848">
        <v>2.4282576842030303E-2</v>
      </c>
      <c r="F280" s="848">
        <v>0.19272573799883877</v>
      </c>
      <c r="G280" s="848">
        <v>1.4293597932738643E-2</v>
      </c>
      <c r="H280" s="848">
        <v>2.9315145310760677E-5</v>
      </c>
      <c r="I280" s="848">
        <v>1.8991856180503983E-6</v>
      </c>
    </row>
    <row r="281" spans="2:9">
      <c r="B281" s="846">
        <v>44170</v>
      </c>
      <c r="C281" s="847">
        <v>7.3152716040387117E-2</v>
      </c>
      <c r="D281" s="848">
        <v>2.0499251031793118</v>
      </c>
      <c r="E281" s="848">
        <v>2.2780994497998874E-2</v>
      </c>
      <c r="F281" s="848">
        <v>0.18077335528276089</v>
      </c>
      <c r="G281" s="848">
        <v>1.3396368539568607E-2</v>
      </c>
      <c r="H281" s="848">
        <v>2.7497229197512936E-5</v>
      </c>
      <c r="I281" s="848">
        <v>1.7817574685253219E-6</v>
      </c>
    </row>
    <row r="282" spans="2:9">
      <c r="B282" s="846">
        <v>44171</v>
      </c>
      <c r="C282" s="847">
        <v>7.302225168638303E-2</v>
      </c>
      <c r="D282" s="848">
        <v>1.9232303585440107</v>
      </c>
      <c r="E282" s="848">
        <v>2.1372281041248321E-2</v>
      </c>
      <c r="F282" s="848">
        <v>0.1695629730618797</v>
      </c>
      <c r="G282" s="848">
        <v>1.2555730265140107E-2</v>
      </c>
      <c r="H282" s="848">
        <v>2.579225023739062E-5</v>
      </c>
      <c r="I282" s="848">
        <v>1.6715903354063647E-6</v>
      </c>
    </row>
    <row r="283" spans="2:9">
      <c r="B283" s="846">
        <v>44172</v>
      </c>
      <c r="C283" s="847">
        <v>7.2900549674819085E-2</v>
      </c>
      <c r="D283" s="848">
        <v>1.8043648941020061</v>
      </c>
      <c r="E283" s="848">
        <v>2.0050691071250615E-2</v>
      </c>
      <c r="F283" s="848">
        <v>0.1590484684569104</v>
      </c>
      <c r="G283" s="848">
        <v>1.1768091858257522E-2</v>
      </c>
      <c r="H283" s="848">
        <v>2.4193172215101507E-5</v>
      </c>
      <c r="I283" s="848">
        <v>1.5682352023199217E-6</v>
      </c>
    </row>
    <row r="284" spans="2:9">
      <c r="B284" s="846">
        <v>44173</v>
      </c>
      <c r="C284" s="847">
        <v>7.2787007634862899E-2</v>
      </c>
      <c r="D284" s="848">
        <v>1.6928449756348516</v>
      </c>
      <c r="E284" s="848">
        <v>1.8810834834813179E-2</v>
      </c>
      <c r="F284" s="848">
        <v>0.14918659031963788</v>
      </c>
      <c r="G284" s="848">
        <v>1.1030091712571096E-2</v>
      </c>
      <c r="H284" s="848">
        <v>2.2693399259051348E-5</v>
      </c>
      <c r="I284" s="848">
        <v>1.4712708247359857E-6</v>
      </c>
    </row>
    <row r="285" spans="2:9">
      <c r="B285" s="846">
        <v>44174</v>
      </c>
      <c r="C285" s="847">
        <v>7.2681066100307806E-2</v>
      </c>
      <c r="D285" s="848">
        <v>1.5882167491831112</v>
      </c>
      <c r="E285" s="848">
        <v>1.7647656186689391E-2</v>
      </c>
      <c r="F285" s="848">
        <v>0.13993678006610633</v>
      </c>
      <c r="G285" s="848">
        <v>1.0338583044803496E-2</v>
      </c>
      <c r="H285" s="848">
        <v>2.1286748090392576E-5</v>
      </c>
      <c r="I285" s="848">
        <v>1.3803020115941777E-6</v>
      </c>
    </row>
    <row r="286" spans="2:9">
      <c r="B286" s="846">
        <v>44175</v>
      </c>
      <c r="C286" s="847">
        <v>7.2582205290085564E-2</v>
      </c>
      <c r="D286" s="848">
        <v>1.4900543959756236</v>
      </c>
      <c r="E286" s="848">
        <v>1.6556411918748241E-2</v>
      </c>
      <c r="F286" s="848">
        <v>0.13126100371511512</v>
      </c>
      <c r="G286" s="848">
        <v>9.6906200401023022E-3</v>
      </c>
      <c r="H286" s="848">
        <v>1.99674220396634E-5</v>
      </c>
      <c r="I286" s="848">
        <v>1.2949580132961286E-6</v>
      </c>
    </row>
    <row r="287" spans="2:9">
      <c r="B287" s="846">
        <v>44176</v>
      </c>
      <c r="C287" s="847">
        <v>7.2489942148095968E-2</v>
      </c>
      <c r="D287" s="848">
        <v>1.3979584012341861</v>
      </c>
      <c r="E287" s="848">
        <v>1.5532652372884658E-2</v>
      </c>
      <c r="F287" s="848">
        <v>0.12312359442976248</v>
      </c>
      <c r="G287" s="848">
        <v>9.0834449006356541E-3</v>
      </c>
      <c r="H287" s="848">
        <v>1.8729986716912952E-5</v>
      </c>
      <c r="I287" s="848">
        <v>1.2148910099454236E-6</v>
      </c>
    </row>
    <row r="288" spans="2:9">
      <c r="B288" s="846">
        <v>44177</v>
      </c>
      <c r="C288" s="847">
        <v>7.240382761960959E-2</v>
      </c>
      <c r="D288" s="848">
        <v>1.3115539298317633</v>
      </c>
      <c r="E288" s="848">
        <v>1.4572203256824652E-2</v>
      </c>
      <c r="F288" s="848">
        <v>0.11549110490276886</v>
      </c>
      <c r="G288" s="848">
        <v>8.5144757378270899E-3</v>
      </c>
      <c r="H288" s="848">
        <v>1.7569347228008554E-5</v>
      </c>
      <c r="I288" s="848">
        <v>1.1397746924590332E-6</v>
      </c>
    </row>
    <row r="289" spans="2:9">
      <c r="B289" s="846">
        <v>44178</v>
      </c>
      <c r="C289" s="847">
        <v>7.2323444143677709E-2</v>
      </c>
      <c r="D289" s="848">
        <v>1.2304893022120678</v>
      </c>
      <c r="E289" s="848">
        <v>1.3671148588623517E-2</v>
      </c>
      <c r="F289" s="848">
        <v>0.10833216896909711</v>
      </c>
      <c r="G289" s="848">
        <v>7.9812952526018034E-3</v>
      </c>
      <c r="H289" s="848">
        <v>1.6480726837775088E-5</v>
      </c>
      <c r="I289" s="848">
        <v>1.0693029321078221E-6</v>
      </c>
    </row>
    <row r="290" spans="2:9">
      <c r="B290" s="846">
        <v>44179</v>
      </c>
      <c r="C290" s="847">
        <v>7.2248403342936501E-2</v>
      </c>
      <c r="D290" s="848">
        <v>1.1544345643867515</v>
      </c>
      <c r="E290" s="848">
        <v>1.2825814699129381E-2</v>
      </c>
      <c r="F290" s="848">
        <v>0.10161737186714416</v>
      </c>
      <c r="G290" s="848">
        <v>7.481640151738877E-3</v>
      </c>
      <c r="H290" s="848">
        <v>1.5459646986517626E-5</v>
      </c>
      <c r="I290" s="848">
        <v>1.0031885320320736E-6</v>
      </c>
    </row>
    <row r="291" spans="2:9">
      <c r="B291" s="846">
        <v>44180</v>
      </c>
      <c r="C291" s="847">
        <v>7.2178343893944757E-2</v>
      </c>
      <c r="D291" s="848">
        <v>1.0830801462061124</v>
      </c>
      <c r="E291" s="848">
        <v>1.2032755226883062E-2</v>
      </c>
      <c r="F291" s="848">
        <v>9.5319128606804221E-2</v>
      </c>
      <c r="G291" s="848">
        <v>7.0133912518831254E-3</v>
      </c>
      <c r="H291" s="848">
        <v>1.4501908573046874E-5</v>
      </c>
      <c r="I291" s="848">
        <v>9.4116205628961421E-7</v>
      </c>
    </row>
    <row r="292" spans="2:9">
      <c r="B292" s="846">
        <v>44181</v>
      </c>
      <c r="C292" s="847">
        <v>7.2112929562767644E-2</v>
      </c>
      <c r="D292" s="848">
        <v>1.0161356024578243</v>
      </c>
      <c r="E292" s="848">
        <v>1.1288737043548438E-2</v>
      </c>
      <c r="F292" s="848">
        <v>8.9411569936341542E-2</v>
      </c>
      <c r="G292" s="848">
        <v>6.574564226003058E-3</v>
      </c>
      <c r="H292" s="848">
        <v>1.3603574422767041E-5</v>
      </c>
      <c r="I292" s="848">
        <v>8.8297073123976673E-7</v>
      </c>
    </row>
    <row r="293" spans="2:9">
      <c r="B293" s="846">
        <v>44182</v>
      </c>
      <c r="C293" s="847">
        <v>7.205184739193321E-2</v>
      </c>
      <c r="D293" s="848">
        <v>0.95332843168391057</v>
      </c>
      <c r="E293" s="848">
        <v>1.059072705181351E-2</v>
      </c>
      <c r="F293" s="848">
        <v>8.3870435431899135E-2</v>
      </c>
      <c r="G293" s="848">
        <v>6.1633009500913043E-3</v>
      </c>
      <c r="H293" s="848">
        <v>1.2760952864700898E-5</v>
      </c>
      <c r="I293" s="848">
        <v>8.2837741473689749E-7</v>
      </c>
    </row>
    <row r="294" spans="2:9">
      <c r="B294" s="846">
        <v>44183</v>
      </c>
      <c r="C294" s="847">
        <v>7.1994806026160374E-2</v>
      </c>
      <c r="D294" s="848">
        <v>0.89440296792006135</v>
      </c>
      <c r="E294" s="848">
        <v>9.9358798019243445E-3</v>
      </c>
      <c r="F294" s="848">
        <v>7.867297326389866E-2</v>
      </c>
      <c r="G294" s="848">
        <v>5.7778614107104756E-3</v>
      </c>
      <c r="H294" s="848">
        <v>1.1970582346634262E-5</v>
      </c>
      <c r="I294" s="848">
        <v>7.771596294455238E-7</v>
      </c>
    </row>
    <row r="295" spans="2:9">
      <c r="B295" s="846">
        <v>44184</v>
      </c>
      <c r="C295" s="847">
        <v>7.1941534165402082E-2</v>
      </c>
      <c r="D295" s="848">
        <v>0.83911934085810924</v>
      </c>
      <c r="E295" s="848">
        <v>9.3215258758001102E-3</v>
      </c>
      <c r="F295" s="848">
        <v>7.379784622209766E-2</v>
      </c>
      <c r="G295" s="848">
        <v>5.4166161366105935E-3</v>
      </c>
      <c r="H295" s="848">
        <v>1.1229217021867442E-5</v>
      </c>
      <c r="I295" s="848">
        <v>7.2910865583457117E-7</v>
      </c>
    </row>
    <row r="296" spans="2:9">
      <c r="B296" s="846">
        <v>44185</v>
      </c>
      <c r="C296" s="847">
        <v>7.1891779134779649E-2</v>
      </c>
      <c r="D296" s="848">
        <v>0.78725250020982684</v>
      </c>
      <c r="E296" s="848">
        <v>8.7451609908982438E-3</v>
      </c>
      <c r="F296" s="848">
        <v>6.9225043607353473E-2</v>
      </c>
      <c r="G296" s="848">
        <v>5.0780391200848955E-3</v>
      </c>
      <c r="H296" s="848">
        <v>1.0533813245407415E-5</v>
      </c>
      <c r="I296" s="848">
        <v>6.8402868116274541E-7</v>
      </c>
    </row>
    <row r="297" spans="2:9">
      <c r="B297" s="846">
        <v>44186</v>
      </c>
      <c r="C297" s="847">
        <v>7.1845305561914277E-2</v>
      </c>
      <c r="D297" s="848">
        <v>0.73859130030972386</v>
      </c>
      <c r="E297" s="848">
        <v>8.2044357794075033E-3</v>
      </c>
      <c r="F297" s="848">
        <v>6.4935798623120322E-2</v>
      </c>
      <c r="G297" s="848">
        <v>4.7607011960078029E-3</v>
      </c>
      <c r="H297" s="848">
        <v>9.8815169217127427E-6</v>
      </c>
      <c r="I297" s="848">
        <v>6.4173600135371162E-7</v>
      </c>
    </row>
    <row r="298" spans="2:9">
      <c r="B298" s="846">
        <v>44187</v>
      </c>
      <c r="C298" s="847">
        <v>7.1801894153002171E-2</v>
      </c>
      <c r="D298" s="848">
        <v>0.69293764124029078</v>
      </c>
      <c r="E298" s="848">
        <v>7.6971462003427686E-3</v>
      </c>
      <c r="F298" s="848">
        <v>6.091251092207451E-2</v>
      </c>
      <c r="G298" s="848">
        <v>4.4632638486266554E-3</v>
      </c>
      <c r="H298" s="848">
        <v>9.2696516494299622E-6</v>
      </c>
      <c r="I298" s="848">
        <v>6.0205827182158877E-7</v>
      </c>
    </row>
    <row r="299" spans="2:9">
      <c r="B299" s="846">
        <v>44188</v>
      </c>
      <c r="C299" s="847">
        <v>7.1761340559738526E-2</v>
      </c>
      <c r="D299" s="848">
        <v>0.65010566298993211</v>
      </c>
      <c r="E299" s="848">
        <v>7.2212245460477305E-3</v>
      </c>
      <c r="F299" s="848">
        <v>5.7138673986002142E-2</v>
      </c>
      <c r="G299" s="848">
        <v>4.1844734181563066E-3</v>
      </c>
      <c r="H299" s="848">
        <v>8.6957076128112929E-6</v>
      </c>
      <c r="I299" s="848">
        <v>5.648338053189223E-7</v>
      </c>
    </row>
    <row r="300" spans="2:9">
      <c r="B300" s="846">
        <v>44189</v>
      </c>
      <c r="C300" s="847">
        <v>7.1723454329881767E-2</v>
      </c>
      <c r="D300" s="848">
        <v>0.60992098937187489</v>
      </c>
      <c r="E300" s="848">
        <v>6.7747310054831807E-3</v>
      </c>
      <c r="F300" s="848">
        <v>5.3598807035978559E-2</v>
      </c>
      <c r="G300" s="848">
        <v>3.9231556810828249E-3</v>
      </c>
      <c r="H300" s="848">
        <v>8.1573311719152745E-6</v>
      </c>
      <c r="I300" s="848">
        <v>5.2991091261617887E-7</v>
      </c>
    </row>
    <row r="301" spans="2:9">
      <c r="B301" s="846">
        <v>44190</v>
      </c>
      <c r="C301" s="847">
        <v>7.1688057934870861E-2</v>
      </c>
      <c r="D301" s="848">
        <v>0.57222001863212046</v>
      </c>
      <c r="E301" s="848">
        <v>6.3558457501097006E-3</v>
      </c>
      <c r="F301" s="848">
        <v>5.0278391189793423E-2</v>
      </c>
      <c r="G301" s="848">
        <v>3.6782107798002755E-3</v>
      </c>
      <c r="H301" s="848">
        <v>7.652315107381603E-6</v>
      </c>
      <c r="I301" s="848">
        <v>4.9714728425256952E-7</v>
      </c>
    </row>
    <row r="302" spans="2:9">
      <c r="B302" s="846">
        <v>44191</v>
      </c>
      <c r="C302" s="847">
        <v>7.1654985868470661E-2</v>
      </c>
      <c r="D302" s="848">
        <v>0.53684925786504634</v>
      </c>
      <c r="E302" s="848">
        <v>5.9628615097261847E-3</v>
      </c>
      <c r="F302" s="848">
        <v>4.7163809600843584E-2</v>
      </c>
      <c r="G302" s="848">
        <v>3.4486084788179425E-3</v>
      </c>
      <c r="H302" s="848">
        <v>7.1785894781063877E-6</v>
      </c>
      <c r="I302" s="848">
        <v>4.6640941034071194E-7</v>
      </c>
    </row>
    <row r="303" spans="2:9">
      <c r="B303" s="846">
        <v>44192</v>
      </c>
      <c r="C303" s="847">
        <v>7.162408381093123E-2</v>
      </c>
      <c r="D303" s="848">
        <v>0.50366469853171436</v>
      </c>
      <c r="E303" s="848">
        <v>5.5941766083447367E-3</v>
      </c>
      <c r="F303" s="848">
        <v>4.424229132997929E-2</v>
      </c>
      <c r="G303" s="848">
        <v>3.2333837262750582E-3</v>
      </c>
      <c r="H303" s="848">
        <v>6.7342130532113327E-6</v>
      </c>
      <c r="I303" s="848">
        <v>4.375720366649334E-7</v>
      </c>
    </row>
    <row r="304" spans="2:9">
      <c r="B304" s="846">
        <v>44193</v>
      </c>
      <c r="C304" s="847">
        <v>7.1595207853609247E-2</v>
      </c>
      <c r="D304" s="848">
        <v>0.47253123054502899</v>
      </c>
      <c r="E304" s="848">
        <v>5.2482884308472305E-3</v>
      </c>
      <c r="F304" s="848">
        <v>4.1501858716340413E-2</v>
      </c>
      <c r="G304" s="848">
        <v>3.0316325009061809E-3</v>
      </c>
      <c r="H304" s="848">
        <v>6.3173652815178705E-6</v>
      </c>
      <c r="I304" s="848">
        <v>4.1051765380427283E-7</v>
      </c>
    </row>
    <row r="305" spans="2:9">
      <c r="B305" s="846">
        <v>44194</v>
      </c>
      <c r="C305" s="847">
        <v>7.1568223779420972E-2</v>
      </c>
      <c r="D305" s="848">
        <v>0.44332209253949362</v>
      </c>
      <c r="E305" s="848">
        <v>4.9237872945151117E-3</v>
      </c>
      <c r="F305" s="848">
        <v>3.8931278029193307E-2</v>
      </c>
      <c r="G305" s="848">
        <v>2.8425079259009156E-3</v>
      </c>
      <c r="H305" s="848">
        <v>5.9263387649447144E-6</v>
      </c>
      <c r="I305" s="848">
        <v>3.8513601852580939E-7</v>
      </c>
    </row>
    <row r="306" spans="2:9">
      <c r="B306" s="846">
        <v>44195</v>
      </c>
      <c r="C306" s="847">
        <v>7.1543006394878012E-2</v>
      </c>
      <c r="D306" s="848">
        <v>0.41591835609310113</v>
      </c>
      <c r="E306" s="848">
        <v>4.6193506996157771E-3</v>
      </c>
      <c r="F306" s="848">
        <v>3.6520013195146347E-2</v>
      </c>
      <c r="G306" s="848">
        <v>2.6652166323302851E-3</v>
      </c>
      <c r="H306" s="848">
        <v>5.5595322035623536E-6</v>
      </c>
      <c r="I306" s="848">
        <v>3.6132370417937669E-7</v>
      </c>
    </row>
    <row r="307" spans="2:9">
      <c r="B307" s="846">
        <v>44196</v>
      </c>
      <c r="C307" s="847">
        <v>7.1519438909805291E-2</v>
      </c>
      <c r="D307" s="848">
        <v>0.3902084418044906</v>
      </c>
      <c r="E307" s="848">
        <v>4.3337379359914387E-3</v>
      </c>
      <c r="F307" s="848">
        <v>3.4258182408987058E-2</v>
      </c>
      <c r="G307" s="848">
        <v>2.4990153559439369E-3</v>
      </c>
      <c r="H307" s="848">
        <v>5.2154437827407878E-6</v>
      </c>
      <c r="I307" s="848">
        <v>3.3898367925547095E-7</v>
      </c>
    </row>
  </sheetData>
  <sheetProtection autoFilter="0" pivotTables="0"/>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1"/>
  </sheetPr>
  <dimension ref="A1:F24"/>
  <sheetViews>
    <sheetView showGridLines="0" showRowColHeaders="0" zoomScale="90" zoomScaleNormal="90" workbookViewId="0"/>
  </sheetViews>
  <sheetFormatPr baseColWidth="10" defaultColWidth="10.83203125" defaultRowHeight="16"/>
  <cols>
    <col min="1" max="1" width="5.83203125" style="18" customWidth="1"/>
    <col min="2" max="2" width="100.83203125" style="18" customWidth="1"/>
    <col min="3" max="9" width="15.83203125" style="18" customWidth="1"/>
    <col min="10" max="16384" width="10.83203125" style="18"/>
  </cols>
  <sheetData>
    <row r="1" spans="1:6" ht="31">
      <c r="A1" s="115" t="s">
        <v>1</v>
      </c>
      <c r="B1" s="17"/>
    </row>
    <row r="5" spans="1:6" ht="34" customHeight="1">
      <c r="C5" s="22"/>
      <c r="E5" s="20"/>
      <c r="F5" s="21"/>
    </row>
    <row r="6" spans="1:6">
      <c r="F6" s="21"/>
    </row>
    <row r="7" spans="1:6">
      <c r="C7" s="22"/>
    </row>
    <row r="9" spans="1:6" ht="34" customHeight="1">
      <c r="C9" s="28"/>
    </row>
    <row r="10" spans="1:6" ht="17" customHeight="1">
      <c r="B10" s="22"/>
      <c r="C10" s="22"/>
    </row>
    <row r="11" spans="1:6">
      <c r="C11" s="22"/>
    </row>
    <row r="12" spans="1:6">
      <c r="C12" s="22"/>
    </row>
    <row r="13" spans="1:6">
      <c r="C13" s="22"/>
    </row>
    <row r="14" spans="1:6">
      <c r="C14" s="22"/>
    </row>
    <row r="15" spans="1:6">
      <c r="C15" s="22"/>
    </row>
    <row r="18" spans="3:3">
      <c r="C18" s="22"/>
    </row>
    <row r="20" spans="3:3" ht="34" customHeight="1">
      <c r="C20" s="22"/>
    </row>
    <row r="22" spans="3:3">
      <c r="C22" s="28"/>
    </row>
    <row r="23" spans="3:3">
      <c r="C23" s="22"/>
    </row>
    <row r="24" spans="3:3">
      <c r="C24" s="22"/>
    </row>
  </sheetData>
  <sheetProtection algorithmName="SHA-512" hashValue="1eChg25i4ztjPR6jjbrkHLhWEzmxY0o/d1QPbLL+sA67RseHDYDz627hUADNiLuG4BjQF5m3gsIK97DbGZ7eog==" saltValue="FS+gwAgqodJlWzDAtf7JMg==" spinCount="100000" sheet="1" objects="1" scenarios="1" autoFilter="0" pivotTables="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8B9DC"/>
  </sheetPr>
  <dimension ref="A1:P314"/>
  <sheetViews>
    <sheetView showGridLines="0" showRowColHeaders="0" zoomScale="90" zoomScaleNormal="90" workbookViewId="0"/>
  </sheetViews>
  <sheetFormatPr baseColWidth="10" defaultColWidth="10.83203125" defaultRowHeight="16"/>
  <cols>
    <col min="1" max="1" width="5.83203125" style="2" customWidth="1"/>
    <col min="2" max="6" width="13.1640625" style="2" customWidth="1"/>
    <col min="7" max="7" width="18.1640625" style="2" customWidth="1"/>
    <col min="8" max="9" width="15.83203125" style="2" customWidth="1"/>
    <col min="10" max="16384" width="10.83203125" style="2"/>
  </cols>
  <sheetData>
    <row r="1" spans="1:16" s="45" customFormat="1" ht="31">
      <c r="B1" s="44" t="s">
        <v>66</v>
      </c>
      <c r="C1" s="44"/>
      <c r="D1" s="44"/>
    </row>
    <row r="3" spans="1:16" ht="175" customHeight="1">
      <c r="B3" s="943" t="s">
        <v>201</v>
      </c>
      <c r="C3" s="943"/>
      <c r="D3" s="943"/>
      <c r="E3" s="943"/>
      <c r="F3" s="943"/>
      <c r="G3" s="944"/>
      <c r="H3" s="944"/>
      <c r="I3" s="944"/>
      <c r="J3" s="944"/>
      <c r="K3" s="944"/>
      <c r="L3" s="944"/>
      <c r="M3" s="944"/>
      <c r="N3" s="944"/>
      <c r="O3" s="944"/>
      <c r="P3" s="944"/>
    </row>
    <row r="4" spans="1:16" ht="17" thickBot="1">
      <c r="B4"/>
      <c r="C4"/>
      <c r="D4"/>
      <c r="E4"/>
      <c r="F4"/>
      <c r="G4"/>
      <c r="H4"/>
      <c r="I4" s="152"/>
    </row>
    <row r="5" spans="1:16" ht="18" thickBot="1">
      <c r="B5" s="41" t="s">
        <v>2</v>
      </c>
      <c r="C5" s="945" t="s">
        <v>67</v>
      </c>
      <c r="D5" s="946"/>
      <c r="E5" s="946"/>
      <c r="F5" s="946"/>
      <c r="G5" s="947"/>
      <c r="H5" s="947"/>
      <c r="I5" s="948"/>
    </row>
    <row r="6" spans="1:16" ht="17" thickBot="1">
      <c r="B6" s="69"/>
      <c r="C6" s="67"/>
      <c r="D6" s="67"/>
      <c r="E6" s="67"/>
      <c r="F6" s="67"/>
    </row>
    <row r="7" spans="1:16" ht="40.25" customHeight="1" thickBot="1">
      <c r="C7" s="60"/>
      <c r="D7" s="68"/>
      <c r="E7" s="68"/>
      <c r="F7" s="68"/>
      <c r="G7" s="68"/>
      <c r="H7" s="68"/>
      <c r="I7" s="50"/>
    </row>
    <row r="8" spans="1:16" ht="20" customHeight="1" thickBot="1">
      <c r="B8" s="41" t="s">
        <v>150</v>
      </c>
      <c r="C8" s="63">
        <v>1</v>
      </c>
      <c r="D8" s="64">
        <v>2</v>
      </c>
      <c r="E8" s="65">
        <v>3</v>
      </c>
      <c r="F8" s="65">
        <v>4</v>
      </c>
      <c r="G8" s="65">
        <v>5</v>
      </c>
      <c r="H8" s="65">
        <v>6</v>
      </c>
      <c r="I8" s="66">
        <v>7</v>
      </c>
    </row>
    <row r="9" spans="1:16" s="8" customFormat="1" ht="45" customHeight="1" thickBot="1">
      <c r="B9" s="41" t="s">
        <v>125</v>
      </c>
      <c r="C9" s="155" t="str">
        <f t="shared" ref="C9:I9" si="0">VLOOKUP(C8,LU_Severity,2,FALSE)</f>
        <v>Легкая</v>
      </c>
      <c r="D9" s="156" t="str">
        <f t="shared" si="0"/>
        <v>Умеренная</v>
      </c>
      <c r="E9" s="156" t="str">
        <f t="shared" si="0"/>
        <v>Тяжелая</v>
      </c>
      <c r="F9" s="156" t="str">
        <f t="shared" si="0"/>
        <v>Критическое состояние</v>
      </c>
      <c r="G9" s="156" t="str">
        <f t="shared" si="0"/>
        <v>Скрининг/Сортировка больных</v>
      </c>
      <c r="H9" s="156" t="str">
        <f t="shared" si="0"/>
        <v>НЕ ИСПОЛЬЗУЕТСЯ</v>
      </c>
      <c r="I9" s="157" t="str">
        <f t="shared" si="0"/>
        <v>НЕ ИСПОЛЬЗУЕТСЯ</v>
      </c>
    </row>
    <row r="10" spans="1:16">
      <c r="A10" s="2">
        <v>1</v>
      </c>
      <c r="B10" s="881">
        <v>43892</v>
      </c>
      <c r="C10" s="882">
        <f>Import!D3</f>
        <v>2</v>
      </c>
      <c r="D10" s="882">
        <f>Import!E3</f>
        <v>0</v>
      </c>
      <c r="E10" s="882">
        <f>Import!F3</f>
        <v>0</v>
      </c>
      <c r="F10" s="882">
        <f>Import!G3+Import!H3+Import!I3</f>
        <v>0</v>
      </c>
      <c r="G10" s="883">
        <v>0</v>
      </c>
      <c r="H10" s="883">
        <v>0</v>
      </c>
      <c r="I10" s="884">
        <v>0</v>
      </c>
      <c r="J10" s="2" t="str">
        <f>IF(A10=$P$59, 120, "")</f>
        <v/>
      </c>
    </row>
    <row r="11" spans="1:16">
      <c r="A11" s="2">
        <v>2</v>
      </c>
      <c r="B11" s="885">
        <v>43893</v>
      </c>
      <c r="C11" s="882">
        <f>Import!D4</f>
        <v>2.4038019966004591</v>
      </c>
      <c r="D11" s="882">
        <f>Import!E4</f>
        <v>0.22949195236619696</v>
      </c>
      <c r="E11" s="882">
        <f>Import!F4</f>
        <v>0.21402601705789434</v>
      </c>
      <c r="F11" s="882">
        <f>Import!G4+Import!H4+Import!I4</f>
        <v>1.810200016150793E-3</v>
      </c>
      <c r="G11" s="883">
        <v>0</v>
      </c>
      <c r="H11" s="883">
        <v>0</v>
      </c>
      <c r="I11" s="884">
        <v>0</v>
      </c>
      <c r="J11" s="2" t="str">
        <f t="shared" ref="J11:J74" si="1">IF(A11=$P$59, 120, "")</f>
        <v/>
      </c>
    </row>
    <row r="12" spans="1:16">
      <c r="A12" s="2">
        <v>3</v>
      </c>
      <c r="B12" s="885">
        <v>43894</v>
      </c>
      <c r="C12" s="882">
        <f>Import!D5</f>
        <v>3.4335795729772371</v>
      </c>
      <c r="D12" s="882">
        <f>Import!E5</f>
        <v>0.31654178828514035</v>
      </c>
      <c r="E12" s="882">
        <f>Import!F5</f>
        <v>0.30468379261390161</v>
      </c>
      <c r="F12" s="882">
        <f>Import!G5+Import!H5+Import!I5</f>
        <v>3.9572304267076596E-3</v>
      </c>
      <c r="G12" s="883">
        <v>0</v>
      </c>
      <c r="H12" s="883">
        <v>0</v>
      </c>
      <c r="I12" s="884">
        <v>0</v>
      </c>
      <c r="J12" s="2" t="str">
        <f t="shared" si="1"/>
        <v/>
      </c>
    </row>
    <row r="13" spans="1:16">
      <c r="A13" s="2">
        <v>4</v>
      </c>
      <c r="B13" s="885">
        <v>43895</v>
      </c>
      <c r="C13" s="882">
        <f>Import!D6</f>
        <v>4.8990382116125843</v>
      </c>
      <c r="D13" s="882">
        <f>Import!E6</f>
        <v>0.4420315152409301</v>
      </c>
      <c r="E13" s="882">
        <f>Import!F6</f>
        <v>0.43404450074783296</v>
      </c>
      <c r="F13" s="882">
        <f>Import!G6+Import!H6+Import!I6</f>
        <v>6.8259732056302194E-3</v>
      </c>
      <c r="G13" s="883">
        <v>0</v>
      </c>
      <c r="H13" s="883">
        <v>0</v>
      </c>
      <c r="I13" s="884">
        <v>0</v>
      </c>
      <c r="J13" s="2" t="str">
        <f t="shared" si="1"/>
        <v/>
      </c>
    </row>
    <row r="14" spans="1:16">
      <c r="A14" s="2">
        <v>5</v>
      </c>
      <c r="B14" s="885">
        <v>43896</v>
      </c>
      <c r="C14" s="882">
        <f>Import!D7</f>
        <v>6.9853724772835628</v>
      </c>
      <c r="D14" s="882">
        <f>Import!E7</f>
        <v>0.6220672018895459</v>
      </c>
      <c r="E14" s="882">
        <f>Import!F7</f>
        <v>0.61848137836599049</v>
      </c>
      <c r="F14" s="882">
        <f>Import!G7+Import!H7+Import!I7</f>
        <v>1.0748013319131269E-2</v>
      </c>
      <c r="G14" s="883">
        <v>0</v>
      </c>
      <c r="H14" s="883">
        <v>0</v>
      </c>
      <c r="I14" s="884">
        <v>0</v>
      </c>
      <c r="J14" s="2" t="str">
        <f t="shared" si="1"/>
        <v/>
      </c>
    </row>
    <row r="15" spans="1:16">
      <c r="A15" s="2">
        <v>6</v>
      </c>
      <c r="B15" s="885">
        <v>43897</v>
      </c>
      <c r="C15" s="882">
        <f>Import!D8</f>
        <v>9.956339177928859</v>
      </c>
      <c r="D15" s="882">
        <f>Import!E8</f>
        <v>0.87962077075972134</v>
      </c>
      <c r="E15" s="882">
        <f>Import!F8</f>
        <v>0.88132838424615489</v>
      </c>
      <c r="F15" s="882">
        <f>Import!G8+Import!H8+Import!I8</f>
        <v>1.6192421515109252E-2</v>
      </c>
      <c r="G15" s="883">
        <v>0</v>
      </c>
      <c r="H15" s="883">
        <v>0</v>
      </c>
      <c r="I15" s="884">
        <v>0</v>
      </c>
      <c r="J15" s="2" t="str">
        <f t="shared" si="1"/>
        <v/>
      </c>
    </row>
    <row r="16" spans="1:16">
      <c r="A16" s="2">
        <v>7</v>
      </c>
      <c r="B16" s="885">
        <v>43898</v>
      </c>
      <c r="C16" s="882">
        <f>Import!D9</f>
        <v>14.187590223125399</v>
      </c>
      <c r="D16" s="882">
        <f>Import!E9</f>
        <v>1.2474380366588418</v>
      </c>
      <c r="E16" s="882">
        <f>Import!F9</f>
        <v>1.2558308859756009</v>
      </c>
      <c r="F16" s="882">
        <f>Import!G9+Import!H9+Import!I9</f>
        <v>2.3824519858694423E-2</v>
      </c>
      <c r="G16" s="883">
        <v>0</v>
      </c>
      <c r="H16" s="883">
        <v>0</v>
      </c>
      <c r="I16" s="884">
        <v>0</v>
      </c>
      <c r="J16" s="2" t="str">
        <f t="shared" si="1"/>
        <v/>
      </c>
      <c r="M16" s="152"/>
    </row>
    <row r="17" spans="1:16">
      <c r="A17" s="2">
        <v>8</v>
      </c>
      <c r="B17" s="885">
        <v>43899</v>
      </c>
      <c r="C17" s="882">
        <f>Import!D10</f>
        <v>20.214127422575405</v>
      </c>
      <c r="D17" s="882">
        <f>Import!E10</f>
        <v>1.7721792682778506</v>
      </c>
      <c r="E17" s="882">
        <f>Import!F10</f>
        <v>1.7893468754747464</v>
      </c>
      <c r="F17" s="882">
        <f>Import!G10+Import!H10+Import!I10</f>
        <v>3.4589517365059781E-2</v>
      </c>
      <c r="G17" s="883">
        <v>0</v>
      </c>
      <c r="H17" s="883">
        <v>0</v>
      </c>
      <c r="I17" s="884">
        <v>0</v>
      </c>
      <c r="J17" s="2" t="str">
        <f t="shared" si="1"/>
        <v/>
      </c>
    </row>
    <row r="18" spans="1:16">
      <c r="A18" s="2">
        <v>9</v>
      </c>
      <c r="B18" s="885">
        <v>43900</v>
      </c>
      <c r="C18" s="882">
        <f>Import!D11</f>
        <v>28.797844955915163</v>
      </c>
      <c r="D18" s="882">
        <f>Import!E11</f>
        <v>2.5203126327762959</v>
      </c>
      <c r="E18" s="882">
        <f>Import!F11</f>
        <v>2.5493269077521092</v>
      </c>
      <c r="F18" s="882">
        <f>Import!G11+Import!H11+Import!I11</f>
        <v>4.9831553921817415E-2</v>
      </c>
      <c r="G18" s="883">
        <v>0</v>
      </c>
      <c r="H18" s="883">
        <v>0</v>
      </c>
      <c r="I18" s="884">
        <v>0</v>
      </c>
      <c r="J18" s="2" t="str">
        <f t="shared" si="1"/>
        <v/>
      </c>
    </row>
    <row r="19" spans="1:16">
      <c r="A19" s="2">
        <v>10</v>
      </c>
      <c r="B19" s="885">
        <v>43901</v>
      </c>
      <c r="C19" s="882">
        <f>Import!D12</f>
        <v>41.023627058554808</v>
      </c>
      <c r="D19" s="882">
        <f>Import!E12</f>
        <v>3.586498898271345</v>
      </c>
      <c r="E19" s="882">
        <f>Import!F12</f>
        <v>3.6318224611659664</v>
      </c>
      <c r="F19" s="882">
        <f>Import!G12+Import!H12+Import!I12</f>
        <v>7.1463135588303014E-2</v>
      </c>
      <c r="G19" s="883">
        <v>0</v>
      </c>
      <c r="H19" s="883">
        <v>0</v>
      </c>
      <c r="I19" s="884">
        <v>0</v>
      </c>
      <c r="J19" s="2" t="str">
        <f t="shared" si="1"/>
        <v/>
      </c>
    </row>
    <row r="20" spans="1:16">
      <c r="A20" s="2">
        <v>11</v>
      </c>
      <c r="B20" s="885">
        <v>43902</v>
      </c>
      <c r="C20" s="882">
        <f>Import!D13</f>
        <v>58.436000584977023</v>
      </c>
      <c r="D20" s="882">
        <f>Import!E13</f>
        <v>5.1055133378415336</v>
      </c>
      <c r="E20" s="882">
        <f>Import!F13</f>
        <v>5.1735851257487759</v>
      </c>
      <c r="F20" s="882">
        <f>Import!G13+Import!H13+Import!I13</f>
        <v>0.10220624725442358</v>
      </c>
      <c r="G20" s="883">
        <v>0</v>
      </c>
      <c r="H20" s="883">
        <v>0</v>
      </c>
      <c r="I20" s="884">
        <v>0</v>
      </c>
      <c r="J20" s="2" t="str">
        <f t="shared" si="1"/>
        <v/>
      </c>
    </row>
    <row r="21" spans="1:16">
      <c r="A21" s="2">
        <v>12</v>
      </c>
      <c r="B21" s="885">
        <v>43903</v>
      </c>
      <c r="C21" s="882">
        <f>Import!D14</f>
        <v>83.233309248945389</v>
      </c>
      <c r="D21" s="882">
        <f>Import!E14</f>
        <v>7.2691828383559614</v>
      </c>
      <c r="E21" s="882">
        <f>Import!F14</f>
        <v>7.3692587512189975</v>
      </c>
      <c r="F21" s="882">
        <f>Import!G14+Import!H14+Import!I14</f>
        <v>0.14593534830270699</v>
      </c>
      <c r="G21" s="883">
        <v>0</v>
      </c>
      <c r="H21" s="883">
        <v>0</v>
      </c>
      <c r="I21" s="884">
        <v>0</v>
      </c>
      <c r="J21" s="2" t="str">
        <f t="shared" si="1"/>
        <v/>
      </c>
    </row>
    <row r="22" spans="1:16">
      <c r="A22" s="2">
        <v>13</v>
      </c>
      <c r="B22" s="885">
        <v>43904</v>
      </c>
      <c r="C22" s="882">
        <f>Import!D15</f>
        <v>118.54332159227836</v>
      </c>
      <c r="D22" s="882">
        <f>Import!E15</f>
        <v>10.350419385394824</v>
      </c>
      <c r="E22" s="882">
        <f>Import!F15</f>
        <v>10.495781468457228</v>
      </c>
      <c r="F22" s="882">
        <f>Import!G15+Import!H15+Import!I15</f>
        <v>0.2081650434316917</v>
      </c>
      <c r="G22" s="883">
        <v>0</v>
      </c>
      <c r="H22" s="883">
        <v>0</v>
      </c>
      <c r="I22" s="884">
        <v>0</v>
      </c>
      <c r="J22" s="2" t="str">
        <f t="shared" si="1"/>
        <v/>
      </c>
    </row>
    <row r="23" spans="1:16">
      <c r="A23" s="2">
        <v>14</v>
      </c>
      <c r="B23" s="885">
        <v>43905</v>
      </c>
      <c r="C23" s="882">
        <f>Import!D16</f>
        <v>168.81381430070505</v>
      </c>
      <c r="D23" s="882">
        <f>Import!E16</f>
        <v>14.737265422474195</v>
      </c>
      <c r="E23" s="882">
        <f>Import!F16</f>
        <v>14.946966771330194</v>
      </c>
      <c r="F23" s="882">
        <f>Import!G16+Import!H16+Import!I16</f>
        <v>0.29674290777730739</v>
      </c>
      <c r="G23" s="883">
        <v>0</v>
      </c>
      <c r="H23" s="883">
        <v>0</v>
      </c>
      <c r="I23" s="884">
        <v>0</v>
      </c>
      <c r="J23" s="2" t="str">
        <f t="shared" si="1"/>
        <v/>
      </c>
    </row>
    <row r="24" spans="1:16">
      <c r="A24" s="2">
        <v>15</v>
      </c>
      <c r="B24" s="885">
        <v>43906</v>
      </c>
      <c r="C24" s="882">
        <f>Import!D17</f>
        <v>240.36485668822328</v>
      </c>
      <c r="D24" s="882">
        <f>Import!E17</f>
        <v>20.981004829096388</v>
      </c>
      <c r="E24" s="882">
        <f>Import!F17</f>
        <v>21.282399477727068</v>
      </c>
      <c r="F24" s="882">
        <f>Import!G17+Import!H17+Import!I17</f>
        <v>0.42283264944573351</v>
      </c>
      <c r="G24" s="883">
        <v>0</v>
      </c>
      <c r="H24" s="883">
        <v>0</v>
      </c>
      <c r="I24" s="884">
        <v>0</v>
      </c>
      <c r="J24" s="2" t="str">
        <f t="shared" si="1"/>
        <v/>
      </c>
    </row>
    <row r="25" spans="1:16">
      <c r="A25" s="2">
        <v>16</v>
      </c>
      <c r="B25" s="885">
        <v>43907</v>
      </c>
      <c r="C25" s="882">
        <f>Import!D18</f>
        <v>336.09426412828202</v>
      </c>
      <c r="D25" s="882">
        <f>Import!E18</f>
        <v>29.250742115709901</v>
      </c>
      <c r="E25" s="882">
        <f>Import!F18</f>
        <v>29.752592962672871</v>
      </c>
      <c r="F25" s="882">
        <f>Import!G18+Import!H18+Import!I18</f>
        <v>0.60140458753295811</v>
      </c>
      <c r="G25" s="883">
        <v>0</v>
      </c>
      <c r="H25" s="883">
        <v>0</v>
      </c>
      <c r="I25" s="884">
        <v>0</v>
      </c>
      <c r="J25" s="2" t="str">
        <f t="shared" si="1"/>
        <v/>
      </c>
    </row>
    <row r="26" spans="1:16">
      <c r="A26" s="2">
        <v>17</v>
      </c>
      <c r="B26" s="885">
        <v>43908</v>
      </c>
      <c r="C26" s="882">
        <f>Import!D19</f>
        <v>461.29515330969468</v>
      </c>
      <c r="D26" s="882">
        <f>Import!E19</f>
        <v>39.953223216111837</v>
      </c>
      <c r="E26" s="882">
        <f>Import!F19</f>
        <v>40.823119603040354</v>
      </c>
      <c r="F26" s="882">
        <f>Import!G19+Import!H19+Import!I19</f>
        <v>0.84865331503861263</v>
      </c>
      <c r="G26" s="883">
        <v>0</v>
      </c>
      <c r="H26" s="883">
        <v>0</v>
      </c>
      <c r="I26" s="884">
        <v>0</v>
      </c>
      <c r="J26" s="2" t="str">
        <f t="shared" si="1"/>
        <v/>
      </c>
    </row>
    <row r="27" spans="1:16">
      <c r="A27" s="2">
        <v>18</v>
      </c>
      <c r="B27" s="885">
        <v>43909</v>
      </c>
      <c r="C27" s="882">
        <f>Import!D20</f>
        <v>621.19907109898861</v>
      </c>
      <c r="D27" s="882">
        <f>Import!E20</f>
        <v>53.466576962757337</v>
      </c>
      <c r="E27" s="882">
        <f>Import!F20</f>
        <v>54.953397730398763</v>
      </c>
      <c r="F27" s="882">
        <f>Import!G20+Import!H20+Import!I20</f>
        <v>1.1833224964391407</v>
      </c>
      <c r="G27" s="883">
        <v>0</v>
      </c>
      <c r="H27" s="883">
        <v>0</v>
      </c>
      <c r="I27" s="884">
        <v>0</v>
      </c>
      <c r="J27" s="2" t="str">
        <f t="shared" si="1"/>
        <v/>
      </c>
    </row>
    <row r="28" spans="1:16">
      <c r="A28" s="2">
        <v>19</v>
      </c>
      <c r="B28" s="885">
        <v>43910</v>
      </c>
      <c r="C28" s="882">
        <f>Import!D21</f>
        <v>820.3966434289232</v>
      </c>
      <c r="D28" s="882">
        <f>Import!E21</f>
        <v>70.085661904257577</v>
      </c>
      <c r="E28" s="882">
        <f>Import!F21</f>
        <v>72.545028135829384</v>
      </c>
      <c r="F28" s="882">
        <f>Import!G21+Import!H21+Import!I21</f>
        <v>1.626367598916528</v>
      </c>
      <c r="G28" s="883">
        <v>0</v>
      </c>
      <c r="H28" s="883">
        <v>0</v>
      </c>
      <c r="I28" s="884">
        <v>0</v>
      </c>
      <c r="J28" s="2" t="str">
        <f t="shared" si="1"/>
        <v/>
      </c>
    </row>
    <row r="29" spans="1:16">
      <c r="A29" s="2">
        <v>20</v>
      </c>
      <c r="B29" s="885">
        <v>43911</v>
      </c>
      <c r="C29" s="882">
        <f>Import!D22</f>
        <v>1062.0964098827035</v>
      </c>
      <c r="D29" s="882">
        <f>Import!E22</f>
        <v>89.955067559941824</v>
      </c>
      <c r="E29" s="882">
        <f>Import!F22</f>
        <v>93.876305955668599</v>
      </c>
      <c r="F29" s="882">
        <f>Import!G22+Import!H22+Import!I22</f>
        <v>2.1999482773703787</v>
      </c>
      <c r="G29" s="883">
        <v>0</v>
      </c>
      <c r="H29" s="883">
        <v>0</v>
      </c>
      <c r="I29" s="884">
        <v>0</v>
      </c>
      <c r="J29" s="2" t="str">
        <f t="shared" si="1"/>
        <v/>
      </c>
      <c r="P29" s="152"/>
    </row>
    <row r="30" spans="1:16">
      <c r="A30" s="2">
        <v>21</v>
      </c>
      <c r="B30" s="885">
        <v>43912</v>
      </c>
      <c r="C30" s="882">
        <f>Import!D23</f>
        <v>1347.2747410464247</v>
      </c>
      <c r="D30" s="882">
        <f>Import!E23</f>
        <v>112.99576818318835</v>
      </c>
      <c r="E30" s="882">
        <f>Import!F23</f>
        <v>119.02732374936046</v>
      </c>
      <c r="F30" s="882">
        <f>Import!G23+Import!H23+Import!I23</f>
        <v>2.9258489993024908</v>
      </c>
      <c r="G30" s="883">
        <v>0</v>
      </c>
      <c r="H30" s="883">
        <v>0</v>
      </c>
      <c r="I30" s="884">
        <v>0</v>
      </c>
      <c r="J30" s="2" t="str">
        <f t="shared" si="1"/>
        <v/>
      </c>
      <c r="P30" s="152"/>
    </row>
    <row r="31" spans="1:16">
      <c r="A31" s="2">
        <v>22</v>
      </c>
      <c r="B31" s="885">
        <v>43913</v>
      </c>
      <c r="C31" s="882">
        <f>Import!D24</f>
        <v>1646.2519347851669</v>
      </c>
      <c r="D31" s="882">
        <f>Import!E24</f>
        <v>136.05252589677153</v>
      </c>
      <c r="E31" s="882">
        <f>Import!F24</f>
        <v>145.33650314765376</v>
      </c>
      <c r="F31" s="882">
        <f>Import!G24+Import!H24+Import!I24</f>
        <v>3.8192209492047766</v>
      </c>
      <c r="G31" s="883">
        <v>0</v>
      </c>
      <c r="H31" s="883">
        <v>0</v>
      </c>
      <c r="I31" s="884">
        <v>0</v>
      </c>
      <c r="J31" s="2" t="str">
        <f t="shared" si="1"/>
        <v/>
      </c>
      <c r="P31" s="152"/>
    </row>
    <row r="32" spans="1:16">
      <c r="A32" s="2">
        <v>23</v>
      </c>
      <c r="B32" s="885">
        <v>43914</v>
      </c>
      <c r="C32" s="882">
        <f>Import!D25</f>
        <v>1935.103788402751</v>
      </c>
      <c r="D32" s="882">
        <f>Import!E25</f>
        <v>156.80855150088746</v>
      </c>
      <c r="E32" s="882">
        <f>Import!F25</f>
        <v>170.68225410216954</v>
      </c>
      <c r="F32" s="882">
        <f>Import!G25+Import!H25+Import!I25</f>
        <v>4.8676010340485547</v>
      </c>
      <c r="G32" s="883">
        <v>0</v>
      </c>
      <c r="H32" s="883">
        <v>0</v>
      </c>
      <c r="I32" s="884">
        <v>0</v>
      </c>
      <c r="J32" s="2" t="str">
        <f t="shared" si="1"/>
        <v/>
      </c>
    </row>
    <row r="33" spans="1:16">
      <c r="A33" s="2">
        <v>24</v>
      </c>
      <c r="B33" s="885">
        <v>43915</v>
      </c>
      <c r="C33" s="882">
        <f>Import!D26</f>
        <v>2185.2460111200166</v>
      </c>
      <c r="D33" s="882">
        <f>Import!E26</f>
        <v>172.64991170256241</v>
      </c>
      <c r="E33" s="882">
        <f>Import!F26</f>
        <v>192.54235603405505</v>
      </c>
      <c r="F33" s="882">
        <f>Import!G26+Import!H26+Import!I26</f>
        <v>6.036173331003031</v>
      </c>
      <c r="G33" s="883">
        <v>0</v>
      </c>
      <c r="H33" s="883">
        <v>0</v>
      </c>
      <c r="I33" s="884">
        <v>0</v>
      </c>
      <c r="J33" s="2" t="str">
        <f t="shared" si="1"/>
        <v/>
      </c>
      <c r="P33" s="152"/>
    </row>
    <row r="34" spans="1:16">
      <c r="A34" s="2">
        <v>25</v>
      </c>
      <c r="B34" s="885">
        <v>43916</v>
      </c>
      <c r="C34" s="882">
        <f>Import!D27</f>
        <v>2367.5125357525731</v>
      </c>
      <c r="D34" s="882">
        <f>Import!E27</f>
        <v>181.08774859456182</v>
      </c>
      <c r="E34" s="882">
        <f>Import!F27</f>
        <v>208.35603741379151</v>
      </c>
      <c r="F34" s="882">
        <f>Import!G27+Import!H27+Import!I27</f>
        <v>7.2678830779965331</v>
      </c>
      <c r="G34" s="883">
        <v>0</v>
      </c>
      <c r="H34" s="883">
        <v>0</v>
      </c>
      <c r="I34" s="884">
        <v>0</v>
      </c>
      <c r="J34" s="2" t="str">
        <f t="shared" si="1"/>
        <v/>
      </c>
      <c r="P34" s="152"/>
    </row>
    <row r="35" spans="1:16">
      <c r="A35" s="2">
        <v>26</v>
      </c>
      <c r="B35" s="885">
        <v>43917</v>
      </c>
      <c r="C35" s="882">
        <f>Import!D28</f>
        <v>2515.3229978785275</v>
      </c>
      <c r="D35" s="882">
        <f>Import!E28</f>
        <v>186.11300775481811</v>
      </c>
      <c r="E35" s="882">
        <f>Import!F28</f>
        <v>221.17553135451203</v>
      </c>
      <c r="F35" s="882">
        <f>Import!G28+Import!H28+Import!I28</f>
        <v>8.4951753160004184</v>
      </c>
      <c r="G35" s="883">
        <v>0</v>
      </c>
      <c r="H35" s="883">
        <v>0</v>
      </c>
      <c r="I35" s="884">
        <v>0</v>
      </c>
      <c r="J35" s="2" t="str">
        <f t="shared" si="1"/>
        <v/>
      </c>
      <c r="P35" s="152"/>
    </row>
    <row r="36" spans="1:16">
      <c r="A36" s="2">
        <v>27</v>
      </c>
      <c r="B36" s="885">
        <v>43918</v>
      </c>
      <c r="C36" s="882">
        <f>Import!D29</f>
        <v>2620.1303665724986</v>
      </c>
      <c r="D36" s="882">
        <f>Import!E29</f>
        <v>187.12351330880253</v>
      </c>
      <c r="E36" s="882">
        <f>Import!F29</f>
        <v>230.25567748133142</v>
      </c>
      <c r="F36" s="882">
        <f>Import!G29+Import!H29+Import!I29</f>
        <v>9.68142386141432</v>
      </c>
      <c r="G36" s="883">
        <v>0</v>
      </c>
      <c r="H36" s="883">
        <v>0</v>
      </c>
      <c r="I36" s="884">
        <v>0</v>
      </c>
      <c r="J36" s="2" t="str">
        <f t="shared" si="1"/>
        <v/>
      </c>
      <c r="P36" s="152"/>
    </row>
    <row r="37" spans="1:16">
      <c r="A37" s="2">
        <v>28</v>
      </c>
      <c r="B37" s="885">
        <v>43919</v>
      </c>
      <c r="C37" s="882">
        <f>Import!D30</f>
        <v>2675.3947766221272</v>
      </c>
      <c r="D37" s="882">
        <f>Import!E30</f>
        <v>183.74743449838743</v>
      </c>
      <c r="E37" s="882">
        <f>Import!F30</f>
        <v>235.02459305637231</v>
      </c>
      <c r="F37" s="882">
        <f>Import!G30+Import!H30+Import!I30</f>
        <v>10.790457424512258</v>
      </c>
      <c r="G37" s="883">
        <v>0</v>
      </c>
      <c r="H37" s="883">
        <v>0</v>
      </c>
      <c r="I37" s="884">
        <v>0</v>
      </c>
      <c r="J37" s="2" t="str">
        <f t="shared" si="1"/>
        <v/>
      </c>
      <c r="P37" s="152"/>
    </row>
    <row r="38" spans="1:16">
      <c r="A38" s="2">
        <v>29</v>
      </c>
      <c r="B38" s="885">
        <v>43920</v>
      </c>
      <c r="C38" s="882">
        <f>Import!D31</f>
        <v>2677.2323703429106</v>
      </c>
      <c r="D38" s="882">
        <f>Import!E31</f>
        <v>175.88913461502818</v>
      </c>
      <c r="E38" s="882">
        <f>Import!F31</f>
        <v>235.14672228968681</v>
      </c>
      <c r="F38" s="882">
        <f>Import!G31+Import!H31+Import!I31</f>
        <v>11.785306966595668</v>
      </c>
      <c r="G38" s="883">
        <v>0</v>
      </c>
      <c r="H38" s="883">
        <v>0</v>
      </c>
      <c r="I38" s="884">
        <v>0</v>
      </c>
      <c r="J38" s="2" t="str">
        <f t="shared" si="1"/>
        <v/>
      </c>
    </row>
    <row r="39" spans="1:16">
      <c r="A39" s="2">
        <v>30</v>
      </c>
      <c r="B39" s="885">
        <v>43921</v>
      </c>
      <c r="C39" s="882">
        <f>Import!D32</f>
        <v>2624.8418148556862</v>
      </c>
      <c r="D39" s="882">
        <f>Import!E32</f>
        <v>163.75013600862385</v>
      </c>
      <c r="E39" s="882">
        <f>Import!F32</f>
        <v>230.55890783358618</v>
      </c>
      <c r="F39" s="882">
        <f>Import!G32+Import!H32+Import!I32</f>
        <v>12.630900785055529</v>
      </c>
      <c r="G39" s="883">
        <v>0</v>
      </c>
      <c r="H39" s="883">
        <v>0</v>
      </c>
      <c r="I39" s="884">
        <v>0</v>
      </c>
      <c r="J39" s="2" t="str">
        <f t="shared" si="1"/>
        <v/>
      </c>
    </row>
    <row r="40" spans="1:16">
      <c r="A40" s="2">
        <v>31</v>
      </c>
      <c r="B40" s="885">
        <v>43922</v>
      </c>
      <c r="C40" s="882">
        <f>Import!D33</f>
        <v>2520.6475333260337</v>
      </c>
      <c r="D40" s="882">
        <f>Import!E33</f>
        <v>147.82146083121398</v>
      </c>
      <c r="E40" s="882">
        <f>Import!F33</f>
        <v>221.48141197673075</v>
      </c>
      <c r="F40" s="882">
        <f>Import!G33+Import!H33+Import!I33</f>
        <v>13.296756254433989</v>
      </c>
      <c r="G40" s="883">
        <v>0</v>
      </c>
      <c r="H40" s="883">
        <v>0</v>
      </c>
      <c r="I40" s="884">
        <v>0</v>
      </c>
      <c r="J40" s="2" t="str">
        <f t="shared" si="1"/>
        <v/>
      </c>
    </row>
    <row r="41" spans="1:16">
      <c r="A41" s="2">
        <v>32</v>
      </c>
      <c r="B41" s="885">
        <v>43923</v>
      </c>
      <c r="C41" s="882">
        <f>Import!D34</f>
        <v>2419.6620084379997</v>
      </c>
      <c r="D41" s="882">
        <f>Import!E34</f>
        <v>133.84770182975109</v>
      </c>
      <c r="E41" s="882">
        <f>Import!F34</f>
        <v>212.83637740928623</v>
      </c>
      <c r="F41" s="882">
        <f>Import!G34+Import!H34+Import!I34</f>
        <v>13.766755532984916</v>
      </c>
      <c r="G41" s="883">
        <v>0</v>
      </c>
      <c r="H41" s="883">
        <v>0</v>
      </c>
      <c r="I41" s="884">
        <v>0</v>
      </c>
      <c r="J41" s="2" t="str">
        <f t="shared" si="1"/>
        <v/>
      </c>
    </row>
    <row r="42" spans="1:16">
      <c r="A42" s="2">
        <v>33</v>
      </c>
      <c r="B42" s="885">
        <v>43924</v>
      </c>
      <c r="C42" s="882">
        <f>Import!D35</f>
        <v>2321.9421123854017</v>
      </c>
      <c r="D42" s="882">
        <f>Import!E35</f>
        <v>121.5634044694533</v>
      </c>
      <c r="E42" s="882">
        <f>Import!F35</f>
        <v>204.58255065663207</v>
      </c>
      <c r="F42" s="882">
        <f>Import!G35+Import!H35+Import!I35</f>
        <v>14.067962618280813</v>
      </c>
      <c r="G42" s="883">
        <v>0</v>
      </c>
      <c r="H42" s="883">
        <v>0</v>
      </c>
      <c r="I42" s="884">
        <v>0</v>
      </c>
      <c r="J42" s="2" t="str">
        <f t="shared" si="1"/>
        <v/>
      </c>
    </row>
    <row r="43" spans="1:16">
      <c r="A43" s="2">
        <v>34</v>
      </c>
      <c r="B43" s="885">
        <v>43925</v>
      </c>
      <c r="C43" s="882">
        <f>Import!D36</f>
        <v>2227.5148942160408</v>
      </c>
      <c r="D43" s="882">
        <f>Import!E36</f>
        <v>110.74043675050379</v>
      </c>
      <c r="E43" s="882">
        <f>Import!F36</f>
        <v>196.67971936186686</v>
      </c>
      <c r="F43" s="882">
        <f>Import!G36+Import!H36+Import!I36</f>
        <v>14.22774320988203</v>
      </c>
      <c r="G43" s="883">
        <v>0</v>
      </c>
      <c r="H43" s="883">
        <v>0</v>
      </c>
      <c r="I43" s="884">
        <v>0</v>
      </c>
      <c r="J43" s="2" t="str">
        <f t="shared" si="1"/>
        <v/>
      </c>
    </row>
    <row r="44" spans="1:16">
      <c r="A44" s="2">
        <v>35</v>
      </c>
      <c r="B44" s="885">
        <v>43926</v>
      </c>
      <c r="C44" s="882">
        <f>Import!D37</f>
        <v>2136.3798561781732</v>
      </c>
      <c r="D44" s="882">
        <f>Import!E37</f>
        <v>101.18268373665668</v>
      </c>
      <c r="E44" s="882">
        <f>Import!F37</f>
        <v>189.09553981935801</v>
      </c>
      <c r="F44" s="882">
        <f>Import!G37+Import!H37+Import!I37</f>
        <v>14.269645083674167</v>
      </c>
      <c r="G44" s="883">
        <v>0</v>
      </c>
      <c r="H44" s="883">
        <v>0</v>
      </c>
      <c r="I44" s="884">
        <v>0</v>
      </c>
      <c r="J44" s="2" t="str">
        <f t="shared" si="1"/>
        <v/>
      </c>
    </row>
    <row r="45" spans="1:16">
      <c r="A45" s="2">
        <v>36</v>
      </c>
      <c r="B45" s="885">
        <v>43927</v>
      </c>
      <c r="C45" s="882">
        <f>Import!D38</f>
        <v>2048.5142695793465</v>
      </c>
      <c r="D45" s="882">
        <f>Import!E38</f>
        <v>92.721498829320126</v>
      </c>
      <c r="E45" s="882">
        <f>Import!F38</f>
        <v>181.80395273463185</v>
      </c>
      <c r="F45" s="882">
        <f>Import!G38+Import!H38+Import!I38</f>
        <v>14.213903022645859</v>
      </c>
      <c r="G45" s="883">
        <v>0</v>
      </c>
      <c r="H45" s="883">
        <v>0</v>
      </c>
      <c r="I45" s="884">
        <v>0</v>
      </c>
      <c r="J45" s="2" t="str">
        <f t="shared" si="1"/>
        <v/>
      </c>
    </row>
    <row r="46" spans="1:16">
      <c r="A46" s="2">
        <v>37</v>
      </c>
      <c r="B46" s="885">
        <v>43928</v>
      </c>
      <c r="C46" s="882">
        <f>Import!D39</f>
        <v>1963.8776223623449</v>
      </c>
      <c r="D46" s="882">
        <f>Import!E39</f>
        <v>85.211803735124931</v>
      </c>
      <c r="E46" s="882">
        <f>Import!F39</f>
        <v>174.78389279900142</v>
      </c>
      <c r="F46" s="882">
        <f>Import!G39+Import!H39+Import!I39</f>
        <v>14.077878560099396</v>
      </c>
      <c r="G46" s="883">
        <v>0</v>
      </c>
      <c r="H46" s="883">
        <v>0</v>
      </c>
      <c r="I46" s="884">
        <v>0</v>
      </c>
      <c r="J46" s="2" t="str">
        <f t="shared" si="1"/>
        <v/>
      </c>
    </row>
    <row r="47" spans="1:16">
      <c r="A47" s="2">
        <v>38</v>
      </c>
      <c r="B47" s="885">
        <v>43929</v>
      </c>
      <c r="C47" s="882">
        <f>Import!D40</f>
        <v>1882.4153336461336</v>
      </c>
      <c r="D47" s="882">
        <f>Import!E40</f>
        <v>78.528744508381692</v>
      </c>
      <c r="E47" s="882">
        <f>Import!F40</f>
        <v>168.01824110538291</v>
      </c>
      <c r="F47" s="882">
        <f>Import!G40+Import!H40+Import!I40</f>
        <v>13.876442845869137</v>
      </c>
      <c r="G47" s="883">
        <v>0</v>
      </c>
      <c r="H47" s="883">
        <v>0</v>
      </c>
      <c r="I47" s="884">
        <v>0</v>
      </c>
      <c r="J47" s="2" t="str">
        <f t="shared" si="1"/>
        <v/>
      </c>
    </row>
    <row r="48" spans="1:16">
      <c r="A48" s="2">
        <v>39</v>
      </c>
      <c r="B48" s="885">
        <v>43930</v>
      </c>
      <c r="C48" s="882">
        <f>Import!D41</f>
        <v>1804.0618498335207</v>
      </c>
      <c r="D48" s="882">
        <f>Import!E41</f>
        <v>72.564824278541153</v>
      </c>
      <c r="E48" s="882">
        <f>Import!F41</f>
        <v>161.49297787405163</v>
      </c>
      <c r="F48" s="882">
        <f>Import!G41+Import!H41+Import!I41</f>
        <v>13.622309894263966</v>
      </c>
      <c r="G48" s="883">
        <v>0</v>
      </c>
      <c r="H48" s="883">
        <v>0</v>
      </c>
      <c r="I48" s="884">
        <v>0</v>
      </c>
      <c r="J48" s="2" t="str">
        <f t="shared" si="1"/>
        <v/>
      </c>
    </row>
    <row r="49" spans="1:10">
      <c r="A49" s="2">
        <v>40</v>
      </c>
      <c r="B49" s="885">
        <v>43931</v>
      </c>
      <c r="C49" s="882">
        <f>Import!D42</f>
        <v>1728.7432193550758</v>
      </c>
      <c r="D49" s="882">
        <f>Import!E42</f>
        <v>67.227444611814519</v>
      </c>
      <c r="E49" s="882">
        <f>Import!F42</f>
        <v>155.19650004586694</v>
      </c>
      <c r="F49" s="882">
        <f>Import!G42+Import!H42+Import!I42</f>
        <v>13.326326553138028</v>
      </c>
      <c r="G49" s="883">
        <v>0</v>
      </c>
      <c r="H49" s="883">
        <v>0</v>
      </c>
      <c r="I49" s="884">
        <v>0</v>
      </c>
    </row>
    <row r="50" spans="1:10">
      <c r="A50" s="2">
        <v>41</v>
      </c>
      <c r="B50" s="885">
        <v>43932</v>
      </c>
      <c r="C50" s="882">
        <f>Import!D43</f>
        <v>1656.3792282352003</v>
      </c>
      <c r="D50" s="882">
        <f>Import!E43</f>
        <v>62.43679717541842</v>
      </c>
      <c r="E50" s="882">
        <f>Import!F43</f>
        <v>149.11907424772647</v>
      </c>
      <c r="F50" s="882">
        <f>Import!G43+Import!H43+Import!I43</f>
        <v>12.997724730072793</v>
      </c>
      <c r="G50" s="883">
        <v>0</v>
      </c>
      <c r="H50" s="883">
        <v>0</v>
      </c>
      <c r="I50" s="884">
        <v>0</v>
      </c>
      <c r="J50" s="2" t="str">
        <f t="shared" si="1"/>
        <v/>
      </c>
    </row>
    <row r="51" spans="1:10">
      <c r="A51" s="2">
        <v>42</v>
      </c>
      <c r="B51" s="885">
        <v>43933</v>
      </c>
      <c r="C51" s="882">
        <f>Import!D44</f>
        <v>1586.8851660346622</v>
      </c>
      <c r="D51" s="882">
        <f>Import!E44</f>
        <v>58.12405570383013</v>
      </c>
      <c r="E51" s="882">
        <f>Import!F44</f>
        <v>143.25240062001234</v>
      </c>
      <c r="F51" s="882">
        <f>Import!G44+Import!H44+Import!I44</f>
        <v>12.644340709556412</v>
      </c>
      <c r="G51" s="883">
        <v>0</v>
      </c>
      <c r="H51" s="883">
        <v>0</v>
      </c>
      <c r="I51" s="884">
        <v>0</v>
      </c>
      <c r="J51" s="2" t="str">
        <f t="shared" si="1"/>
        <v/>
      </c>
    </row>
    <row r="52" spans="1:10">
      <c r="A52" s="2">
        <v>43</v>
      </c>
      <c r="B52" s="885">
        <v>43934</v>
      </c>
      <c r="C52" s="882">
        <f>Import!D45</f>
        <v>1520.1732810067822</v>
      </c>
      <c r="D52" s="882">
        <f>Import!E45</f>
        <v>54.229825407359058</v>
      </c>
      <c r="E52" s="882">
        <f>Import!F45</f>
        <v>137.58926717030383</v>
      </c>
      <c r="F52" s="882">
        <f>Import!G45+Import!H45+Import!I45</f>
        <v>12.272805781533927</v>
      </c>
      <c r="G52" s="883">
        <v>0</v>
      </c>
      <c r="H52" s="883">
        <v>0</v>
      </c>
      <c r="I52" s="884">
        <v>0</v>
      </c>
      <c r="J52" s="2" t="str">
        <f t="shared" si="1"/>
        <v/>
      </c>
    </row>
    <row r="53" spans="1:10">
      <c r="A53" s="2">
        <v>44</v>
      </c>
      <c r="B53" s="885">
        <v>43935</v>
      </c>
      <c r="C53" s="882">
        <f>Import!D46</f>
        <v>1456.1539742145078</v>
      </c>
      <c r="D53" s="882">
        <f>Import!E46</f>
        <v>50.702813084215563</v>
      </c>
      <c r="E53" s="882">
        <f>Import!F46</f>
        <v>132.12327780984018</v>
      </c>
      <c r="F53" s="882">
        <f>Import!G46+Import!H46+Import!I46</f>
        <v>11.888711865633532</v>
      </c>
      <c r="G53" s="883">
        <v>0</v>
      </c>
      <c r="H53" s="883">
        <v>0</v>
      </c>
      <c r="I53" s="884">
        <v>0</v>
      </c>
      <c r="J53" s="2" t="str">
        <f t="shared" si="1"/>
        <v/>
      </c>
    </row>
    <row r="54" spans="1:10">
      <c r="A54" s="2">
        <v>45</v>
      </c>
      <c r="B54" s="885">
        <v>43936</v>
      </c>
      <c r="C54" s="882">
        <f>Import!D47</f>
        <v>1394.7367746482396</v>
      </c>
      <c r="D54" s="882">
        <f>Import!E47</f>
        <v>47.4986864438456</v>
      </c>
      <c r="E54" s="882">
        <f>Import!F47</f>
        <v>126.84864014750474</v>
      </c>
      <c r="F54" s="882">
        <f>Import!G47+Import!H47+Import!I47</f>
        <v>11.496755347007067</v>
      </c>
      <c r="G54" s="883">
        <v>0</v>
      </c>
      <c r="H54" s="883">
        <v>0</v>
      </c>
      <c r="I54" s="884">
        <v>0</v>
      </c>
      <c r="J54" s="2" t="str">
        <f t="shared" si="1"/>
        <v/>
      </c>
    </row>
    <row r="55" spans="1:10">
      <c r="A55" s="2">
        <v>46</v>
      </c>
      <c r="B55" s="885">
        <v>43937</v>
      </c>
      <c r="C55" s="882">
        <f>Import!D48</f>
        <v>1335.8311308515406</v>
      </c>
      <c r="D55" s="882">
        <f>Import!E48</f>
        <v>44.579095646414167</v>
      </c>
      <c r="E55" s="882">
        <f>Import!F48</f>
        <v>121.76000155189421</v>
      </c>
      <c r="F55" s="882">
        <f>Import!G48+Import!H48+Import!I48</f>
        <v>11.100861930537958</v>
      </c>
      <c r="G55" s="883">
        <v>0</v>
      </c>
      <c r="H55" s="883">
        <v>0</v>
      </c>
      <c r="I55" s="884">
        <v>0</v>
      </c>
      <c r="J55" s="2" t="str">
        <f t="shared" si="1"/>
        <v/>
      </c>
    </row>
    <row r="56" spans="1:10">
      <c r="A56" s="2">
        <v>47</v>
      </c>
      <c r="B56" s="885">
        <v>43938</v>
      </c>
      <c r="C56" s="882">
        <f>Import!D49</f>
        <v>1279.3470490265222</v>
      </c>
      <c r="D56" s="882">
        <f>Import!E49</f>
        <v>41.910833918138636</v>
      </c>
      <c r="E56" s="882">
        <f>Import!F49</f>
        <v>116.85232402266303</v>
      </c>
      <c r="F56" s="882">
        <f>Import!G49+Import!H49+Import!I49</f>
        <v>10.704294962716371</v>
      </c>
      <c r="G56" s="883">
        <v>0</v>
      </c>
      <c r="H56" s="883">
        <v>0</v>
      </c>
      <c r="I56" s="884">
        <v>0</v>
      </c>
      <c r="J56" s="2" t="str">
        <f t="shared" si="1"/>
        <v/>
      </c>
    </row>
    <row r="57" spans="1:10">
      <c r="A57" s="2">
        <v>48</v>
      </c>
      <c r="B57" s="885">
        <v>43939</v>
      </c>
      <c r="C57" s="882">
        <f>Import!D50</f>
        <v>1225.1956029024109</v>
      </c>
      <c r="D57" s="882">
        <f>Import!E50</f>
        <v>39.465117406339481</v>
      </c>
      <c r="E57" s="882">
        <f>Import!F50</f>
        <v>112.12079010284495</v>
      </c>
      <c r="F57" s="882">
        <f>Import!G50+Import!H50+Import!I50</f>
        <v>10.30974935824579</v>
      </c>
      <c r="G57" s="883">
        <v>0</v>
      </c>
      <c r="H57" s="883">
        <v>0</v>
      </c>
      <c r="I57" s="884">
        <v>0</v>
      </c>
      <c r="J57" s="2" t="str">
        <f t="shared" si="1"/>
        <v/>
      </c>
    </row>
    <row r="58" spans="1:10">
      <c r="A58" s="2">
        <v>49</v>
      </c>
      <c r="B58" s="885">
        <v>43940</v>
      </c>
      <c r="C58" s="882">
        <f>Import!D51</f>
        <v>1173.2893366813728</v>
      </c>
      <c r="D58" s="882">
        <f>Import!E51</f>
        <v>37.216967270318115</v>
      </c>
      <c r="E58" s="882">
        <f>Import!F51</f>
        <v>107.56073346923755</v>
      </c>
      <c r="F58" s="882">
        <f>Import!G51+Import!H51+Import!I51</f>
        <v>9.9194329957305687</v>
      </c>
      <c r="G58" s="883">
        <v>0</v>
      </c>
      <c r="H58" s="883">
        <v>0</v>
      </c>
      <c r="I58" s="884">
        <v>0</v>
      </c>
      <c r="J58" s="2" t="str">
        <f>IF(A58=$P$59, 120, "")</f>
        <v/>
      </c>
    </row>
    <row r="59" spans="1:10">
      <c r="A59" s="2">
        <v>50</v>
      </c>
      <c r="B59" s="885">
        <v>43941</v>
      </c>
      <c r="C59" s="882">
        <f>Import!D52</f>
        <v>1123.5425790162979</v>
      </c>
      <c r="D59" s="882">
        <f>Import!E52</f>
        <v>35.144679431881443</v>
      </c>
      <c r="E59" s="882">
        <f>Import!F52</f>
        <v>103.16758900445137</v>
      </c>
      <c r="F59" s="882">
        <f>Import!G52+Import!H52+Import!I52</f>
        <v>9.5351372086207284</v>
      </c>
      <c r="G59" s="883">
        <v>0</v>
      </c>
      <c r="H59" s="883">
        <v>0</v>
      </c>
      <c r="I59" s="884">
        <v>0</v>
      </c>
      <c r="J59" s="2" t="str">
        <f t="shared" si="1"/>
        <v/>
      </c>
    </row>
    <row r="60" spans="1:10">
      <c r="A60" s="2">
        <v>51</v>
      </c>
      <c r="B60" s="885">
        <v>43942</v>
      </c>
      <c r="C60" s="882">
        <f>Import!D53</f>
        <v>1075.8716831334687</v>
      </c>
      <c r="D60" s="882">
        <f>Import!E53</f>
        <v>33.229369490268724</v>
      </c>
      <c r="E60" s="882">
        <f>Import!F53</f>
        <v>98.936858120815515</v>
      </c>
      <c r="F60" s="882">
        <f>Import!G53+Import!H53+Import!I53</f>
        <v>9.1582977896027806</v>
      </c>
      <c r="G60" s="883">
        <v>0</v>
      </c>
      <c r="H60" s="883">
        <v>0</v>
      </c>
      <c r="I60" s="884">
        <v>0</v>
      </c>
      <c r="J60" s="2" t="str">
        <f t="shared" si="1"/>
        <v/>
      </c>
    </row>
    <row r="61" spans="1:10">
      <c r="A61" s="2">
        <v>52</v>
      </c>
      <c r="B61" s="885">
        <v>43943</v>
      </c>
      <c r="C61" s="882">
        <f>Import!D54</f>
        <v>1030.1952058099769</v>
      </c>
      <c r="D61" s="882">
        <f>Import!E54</f>
        <v>31.45458209002874</v>
      </c>
      <c r="E61" s="882">
        <f>Import!F54</f>
        <v>94.864085905871107</v>
      </c>
      <c r="F61" s="882">
        <f>Import!G54+Import!H54+Import!I54</f>
        <v>8.7900477450170911</v>
      </c>
      <c r="G61" s="883">
        <v>0</v>
      </c>
      <c r="H61" s="883">
        <v>0</v>
      </c>
      <c r="I61" s="884">
        <v>0</v>
      </c>
      <c r="J61" s="2" t="str">
        <f t="shared" si="1"/>
        <v/>
      </c>
    </row>
    <row r="62" spans="1:10">
      <c r="A62" s="2">
        <v>53</v>
      </c>
      <c r="B62" s="885">
        <v>43944</v>
      </c>
      <c r="C62" s="882">
        <f>Import!D55</f>
        <v>986.43403588502588</v>
      </c>
      <c r="D62" s="882">
        <f>Import!E55</f>
        <v>29.80595555932624</v>
      </c>
      <c r="E62" s="882">
        <f>Import!F55</f>
        <v>90.944847319096027</v>
      </c>
      <c r="F62" s="882">
        <f>Import!G55+Import!H55+Import!I55</f>
        <v>8.4312628773247962</v>
      </c>
      <c r="G62" s="883">
        <v>0</v>
      </c>
      <c r="H62" s="883">
        <v>0</v>
      </c>
      <c r="I62" s="884">
        <v>0</v>
      </c>
      <c r="J62" s="2" t="str">
        <f t="shared" si="1"/>
        <v/>
      </c>
    </row>
    <row r="63" spans="1:10">
      <c r="A63" s="2">
        <v>54</v>
      </c>
      <c r="B63" s="885">
        <v>43945</v>
      </c>
      <c r="C63" s="882">
        <f>Import!D56</f>
        <v>944.51148126860357</v>
      </c>
      <c r="D63" s="882">
        <f>Import!E56</f>
        <v>28.270933946833374</v>
      </c>
      <c r="E63" s="882">
        <f>Import!F56</f>
        <v>87.17474021313609</v>
      </c>
      <c r="F63" s="882">
        <f>Import!G56+Import!H56+Import!I56</f>
        <v>8.0826011352298757</v>
      </c>
      <c r="G63" s="883">
        <v>0</v>
      </c>
      <c r="H63" s="883">
        <v>0</v>
      </c>
      <c r="I63" s="884">
        <v>0</v>
      </c>
      <c r="J63" s="2" t="str">
        <f t="shared" si="1"/>
        <v/>
      </c>
    </row>
    <row r="64" spans="1:10">
      <c r="A64" s="2">
        <v>55</v>
      </c>
      <c r="B64" s="885">
        <v>43946</v>
      </c>
      <c r="C64" s="882">
        <f>Import!D57</f>
        <v>904.35332196273373</v>
      </c>
      <c r="D64" s="882">
        <f>Import!E57</f>
        <v>26.838519708766253</v>
      </c>
      <c r="E64" s="882">
        <f>Import!F57</f>
        <v>83.549383399438383</v>
      </c>
      <c r="F64" s="882">
        <f>Import!G57+Import!H57+Import!I57</f>
        <v>7.7445365502420263</v>
      </c>
      <c r="G64" s="883">
        <v>0</v>
      </c>
      <c r="H64" s="883">
        <v>0</v>
      </c>
      <c r="I64" s="884">
        <v>0</v>
      </c>
      <c r="J64" s="2" t="str">
        <f t="shared" si="1"/>
        <v/>
      </c>
    </row>
    <row r="65" spans="1:10">
      <c r="A65" s="2">
        <v>56</v>
      </c>
      <c r="B65" s="885">
        <v>43947</v>
      </c>
      <c r="C65" s="882">
        <f>Import!D58</f>
        <v>865.88783538835924</v>
      </c>
      <c r="D65" s="882">
        <f>Import!E58</f>
        <v>25.499061260654553</v>
      </c>
      <c r="E65" s="882">
        <f>Import!F58</f>
        <v>80.064418344238561</v>
      </c>
      <c r="F65" s="882">
        <f>Import!G58+Import!H58+Import!I58</f>
        <v>7.4173884730186748</v>
      </c>
      <c r="G65" s="883">
        <v>0</v>
      </c>
      <c r="H65" s="883">
        <v>0</v>
      </c>
      <c r="I65" s="884">
        <v>0</v>
      </c>
      <c r="J65" s="2" t="str">
        <f t="shared" si="1"/>
        <v/>
      </c>
    </row>
    <row r="66" spans="1:10">
      <c r="A66" s="2">
        <v>57</v>
      </c>
      <c r="B66" s="885">
        <v>43948</v>
      </c>
      <c r="C66" s="882">
        <f>Import!D59</f>
        <v>829.04579928032558</v>
      </c>
      <c r="D66" s="882">
        <f>Import!E59</f>
        <v>24.244070433919987</v>
      </c>
      <c r="E66" s="882">
        <f>Import!F59</f>
        <v>76.715513379945222</v>
      </c>
      <c r="F66" s="882">
        <f>Import!G59+Import!H59+Import!I59</f>
        <v>7.1013467308069504</v>
      </c>
      <c r="G66" s="883">
        <v>0</v>
      </c>
      <c r="H66" s="883">
        <v>0</v>
      </c>
      <c r="I66" s="884">
        <v>0</v>
      </c>
      <c r="J66" s="2" t="str">
        <f t="shared" si="1"/>
        <v/>
      </c>
    </row>
    <row r="67" spans="1:10">
      <c r="A67" s="2">
        <v>58</v>
      </c>
      <c r="B67" s="885">
        <v>43949</v>
      </c>
      <c r="C67" s="882">
        <f>Import!D60</f>
        <v>793.76047654445347</v>
      </c>
      <c r="D67" s="882">
        <f>Import!E60</f>
        <v>23.066065584936066</v>
      </c>
      <c r="E67" s="882">
        <f>Import!F60</f>
        <v>73.498369560541022</v>
      </c>
      <c r="F67" s="882">
        <f>Import!G60+Import!H60+Import!I60</f>
        <v>6.7964932470193258</v>
      </c>
      <c r="G67" s="883">
        <v>0</v>
      </c>
      <c r="H67" s="883">
        <v>0</v>
      </c>
      <c r="I67" s="884">
        <v>0</v>
      </c>
      <c r="J67" s="2" t="str">
        <f t="shared" si="1"/>
        <v/>
      </c>
    </row>
    <row r="68" spans="1:10">
      <c r="A68" s="2">
        <v>59</v>
      </c>
      <c r="B68" s="885">
        <v>43950</v>
      </c>
      <c r="C68" s="882">
        <f>Import!D61</f>
        <v>759.96758573926832</v>
      </c>
      <c r="D68" s="882">
        <f>Import!E61</f>
        <v>21.958436710822557</v>
      </c>
      <c r="E68" s="882">
        <f>Import!F61</f>
        <v>70.408727487281681</v>
      </c>
      <c r="F68" s="882">
        <f>Import!G61+Import!H61+Import!I61</f>
        <v>6.5028205939350334</v>
      </c>
      <c r="G68" s="883">
        <v>0</v>
      </c>
      <c r="H68" s="883">
        <v>0</v>
      </c>
      <c r="I68" s="884">
        <v>0</v>
      </c>
      <c r="J68" s="2" t="str">
        <f t="shared" si="1"/>
        <v/>
      </c>
    </row>
    <row r="69" spans="1:10">
      <c r="A69" s="2">
        <v>60</v>
      </c>
      <c r="B69" s="885">
        <v>43951</v>
      </c>
      <c r="C69" s="882">
        <f>Import!D62</f>
        <v>727.60526022950944</v>
      </c>
      <c r="D69" s="882">
        <f>Import!E62</f>
        <v>20.915329446163362</v>
      </c>
      <c r="E69" s="882">
        <f>Import!F62</f>
        <v>67.442374590667029</v>
      </c>
      <c r="F69" s="882">
        <f>Import!G62+Import!H62+Import!I62</f>
        <v>6.2202478884258126</v>
      </c>
      <c r="G69" s="883">
        <v>0</v>
      </c>
      <c r="H69" s="883">
        <v>0</v>
      </c>
      <c r="I69" s="884">
        <v>0</v>
      </c>
      <c r="J69" s="2" t="str">
        <f t="shared" si="1"/>
        <v/>
      </c>
    </row>
    <row r="70" spans="1:10">
      <c r="A70" s="2">
        <v>61</v>
      </c>
      <c r="B70" s="885">
        <v>43952</v>
      </c>
      <c r="C70" s="882">
        <f>Import!D63</f>
        <v>696.61399854094782</v>
      </c>
      <c r="D70" s="882">
        <f>Import!E63</f>
        <v>19.931545260596362</v>
      </c>
      <c r="E70" s="882">
        <f>Import!F63</f>
        <v>64.59515248313248</v>
      </c>
      <c r="F70" s="882">
        <f>Import!G63+Import!H63+Import!I63</f>
        <v>5.9486343873243994</v>
      </c>
      <c r="G70" s="883">
        <v>0</v>
      </c>
      <c r="H70" s="883">
        <v>0</v>
      </c>
      <c r="I70" s="884">
        <v>0</v>
      </c>
      <c r="J70" s="2" t="str">
        <f t="shared" si="1"/>
        <v/>
      </c>
    </row>
    <row r="71" spans="1:10">
      <c r="A71" s="2">
        <v>62</v>
      </c>
      <c r="B71" s="885">
        <v>43953</v>
      </c>
      <c r="C71" s="882">
        <f>Import!D64</f>
        <v>666.93660801136502</v>
      </c>
      <c r="D71" s="882">
        <f>Import!E64</f>
        <v>19.002455559252912</v>
      </c>
      <c r="E71" s="882">
        <f>Import!F64</f>
        <v>61.862964099594386</v>
      </c>
      <c r="F71" s="882">
        <f>Import!G64+Import!H64+Import!I64</f>
        <v>5.6877910925969513</v>
      </c>
      <c r="G71" s="883">
        <v>0</v>
      </c>
      <c r="H71" s="883">
        <v>0</v>
      </c>
      <c r="I71" s="884">
        <v>0</v>
      </c>
      <c r="J71" s="2" t="str">
        <f t="shared" si="1"/>
        <v/>
      </c>
    </row>
    <row r="72" spans="1:10">
      <c r="A72" s="2">
        <v>63</v>
      </c>
      <c r="B72" s="885">
        <v>43954</v>
      </c>
      <c r="C72" s="882">
        <f>Import!D65</f>
        <v>638.5181434675128</v>
      </c>
      <c r="D72" s="882">
        <f>Import!E65</f>
        <v>18.123927715625115</v>
      </c>
      <c r="E72" s="882">
        <f>Import!F65</f>
        <v>59.241780424679746</v>
      </c>
      <c r="F72" s="882">
        <f>Import!G65+Import!H65+Import!I65</f>
        <v>5.4374906359796551</v>
      </c>
      <c r="G72" s="883">
        <v>0</v>
      </c>
      <c r="H72" s="883">
        <v>0</v>
      </c>
      <c r="I72" s="884">
        <v>0</v>
      </c>
      <c r="J72" s="2" t="str">
        <f t="shared" si="1"/>
        <v/>
      </c>
    </row>
    <row r="73" spans="1:10">
      <c r="A73" s="2">
        <v>64</v>
      </c>
      <c r="B73" s="885">
        <v>43955</v>
      </c>
      <c r="C73" s="882">
        <f>Import!D66</f>
        <v>611.30584235201229</v>
      </c>
      <c r="D73" s="882">
        <f>Import!E66</f>
        <v>17.292261347162235</v>
      </c>
      <c r="E73" s="882">
        <f>Import!F66</f>
        <v>56.727646669825432</v>
      </c>
      <c r="F73" s="882">
        <f>Import!G66+Import!H66+Import!I66</f>
        <v>5.1974756774390007</v>
      </c>
      <c r="G73" s="883">
        <v>0</v>
      </c>
      <c r="H73" s="883">
        <v>0</v>
      </c>
      <c r="I73" s="884">
        <v>0</v>
      </c>
      <c r="J73" s="2" t="str">
        <f t="shared" si="1"/>
        <v/>
      </c>
    </row>
    <row r="74" spans="1:10">
      <c r="A74" s="2">
        <v>65</v>
      </c>
      <c r="B74" s="885">
        <v>43956</v>
      </c>
      <c r="C74" s="882">
        <f>Import!D67</f>
        <v>596.91160174424715</v>
      </c>
      <c r="D74" s="882">
        <f>Import!E67</f>
        <v>17.681669945612143</v>
      </c>
      <c r="E74" s="882">
        <f>Import!F67</f>
        <v>55.36091834901459</v>
      </c>
      <c r="F74" s="882">
        <f>Import!G67+Import!H67+Import!I67</f>
        <v>4.9691989993879631</v>
      </c>
      <c r="G74" s="883">
        <v>0</v>
      </c>
      <c r="H74" s="883">
        <v>0</v>
      </c>
      <c r="I74" s="884">
        <v>0</v>
      </c>
      <c r="J74" s="2" t="str">
        <f t="shared" si="1"/>
        <v/>
      </c>
    </row>
    <row r="75" spans="1:10">
      <c r="A75" s="2">
        <v>66</v>
      </c>
      <c r="B75" s="885">
        <v>43957</v>
      </c>
      <c r="C75" s="882">
        <f>Import!D68</f>
        <v>594.33078315561511</v>
      </c>
      <c r="D75" s="882">
        <f>Import!E68</f>
        <v>19.100889118214852</v>
      </c>
      <c r="E75" s="882">
        <f>Import!F68</f>
        <v>55.043848453576402</v>
      </c>
      <c r="F75" s="882">
        <f>Import!G68+Import!H68+Import!I68</f>
        <v>4.7623097842555442</v>
      </c>
      <c r="G75" s="883">
        <v>0</v>
      </c>
      <c r="H75" s="883">
        <v>0</v>
      </c>
      <c r="I75" s="884">
        <v>0</v>
      </c>
      <c r="J75" s="2" t="str">
        <f t="shared" ref="J75:J102" si="2">IF(A75=$P$59, 120, "")</f>
        <v/>
      </c>
    </row>
    <row r="76" spans="1:10">
      <c r="A76" s="2">
        <v>67</v>
      </c>
      <c r="B76" s="885">
        <v>43958</v>
      </c>
      <c r="C76" s="882">
        <f>Import!D69</f>
        <v>603.28852238366835</v>
      </c>
      <c r="D76" s="882">
        <f>Import!E69</f>
        <v>21.453731396917554</v>
      </c>
      <c r="E76" s="882">
        <f>Import!F69</f>
        <v>55.745855316930083</v>
      </c>
      <c r="F76" s="882">
        <f>Import!G69+Import!H69+Import!I69</f>
        <v>4.5851342433844726</v>
      </c>
      <c r="G76" s="883">
        <v>0</v>
      </c>
      <c r="H76" s="883">
        <v>0</v>
      </c>
      <c r="I76" s="884">
        <v>0</v>
      </c>
      <c r="J76" s="2" t="str">
        <f t="shared" si="2"/>
        <v/>
      </c>
    </row>
    <row r="77" spans="1:10">
      <c r="A77" s="2">
        <v>68</v>
      </c>
      <c r="B77" s="885">
        <v>43959</v>
      </c>
      <c r="C77" s="882">
        <f>Import!D70</f>
        <v>624.18698410198408</v>
      </c>
      <c r="D77" s="882">
        <f>Import!E70</f>
        <v>24.72486398787359</v>
      </c>
      <c r="E77" s="882">
        <f>Import!F70</f>
        <v>57.499425200884531</v>
      </c>
      <c r="F77" s="882">
        <f>Import!G70+Import!H70+Import!I70</f>
        <v>4.4445745244736825</v>
      </c>
      <c r="G77" s="883">
        <v>0</v>
      </c>
      <c r="H77" s="883">
        <v>0</v>
      </c>
      <c r="I77" s="884">
        <v>0</v>
      </c>
      <c r="J77" s="2" t="str">
        <f t="shared" si="2"/>
        <v/>
      </c>
    </row>
    <row r="78" spans="1:10">
      <c r="A78" s="2">
        <v>69</v>
      </c>
      <c r="B78" s="885">
        <v>43960</v>
      </c>
      <c r="C78" s="882">
        <f>Import!D71</f>
        <v>658.1226577383859</v>
      </c>
      <c r="D78" s="882">
        <f>Import!E71</f>
        <v>28.974329226634119</v>
      </c>
      <c r="E78" s="882">
        <f>Import!F71</f>
        <v>60.400494462176184</v>
      </c>
      <c r="F78" s="882">
        <f>Import!G71+Import!H71+Import!I71</f>
        <v>4.3469659699524827</v>
      </c>
      <c r="G78" s="883">
        <v>0</v>
      </c>
      <c r="H78" s="883">
        <v>0</v>
      </c>
      <c r="I78" s="884">
        <v>0</v>
      </c>
      <c r="J78" s="2" t="str">
        <f t="shared" si="2"/>
        <v/>
      </c>
    </row>
    <row r="79" spans="1:10">
      <c r="A79" s="2">
        <v>70</v>
      </c>
      <c r="B79" s="885">
        <v>43961</v>
      </c>
      <c r="C79" s="882">
        <f>Import!D72</f>
        <v>706.971257443269</v>
      </c>
      <c r="D79" s="882">
        <f>Import!E72</f>
        <v>34.33984946148199</v>
      </c>
      <c r="E79" s="882">
        <f>Import!F72</f>
        <v>64.615177754267791</v>
      </c>
      <c r="F79" s="882">
        <f>Import!G72+Import!H72+Import!I72</f>
        <v>4.2988337302551614</v>
      </c>
      <c r="G79" s="883">
        <v>0</v>
      </c>
      <c r="H79" s="883">
        <v>0</v>
      </c>
      <c r="I79" s="884">
        <v>0</v>
      </c>
      <c r="J79" s="2" t="str">
        <f t="shared" si="2"/>
        <v/>
      </c>
    </row>
    <row r="80" spans="1:10">
      <c r="A80" s="2">
        <v>71</v>
      </c>
      <c r="B80" s="885">
        <v>43962</v>
      </c>
      <c r="C80" s="882">
        <f>Import!D73</f>
        <v>773.54796575802197</v>
      </c>
      <c r="D80" s="882">
        <f>Import!E73</f>
        <v>41.047019494422074</v>
      </c>
      <c r="E80" s="882">
        <f>Import!F73</f>
        <v>70.393418446233753</v>
      </c>
      <c r="F80" s="882">
        <f>Import!G73+Import!H73+Import!I73</f>
        <v>4.3076288960526812</v>
      </c>
      <c r="G80" s="883">
        <v>0</v>
      </c>
      <c r="H80" s="883">
        <v>0</v>
      </c>
      <c r="I80" s="884">
        <v>0</v>
      </c>
      <c r="J80" s="2" t="str">
        <f t="shared" si="2"/>
        <v/>
      </c>
    </row>
    <row r="81" spans="1:10">
      <c r="A81" s="2">
        <v>72</v>
      </c>
      <c r="B81" s="885">
        <v>43963</v>
      </c>
      <c r="C81" s="882">
        <f>Import!D74</f>
        <v>861.86049941575266</v>
      </c>
      <c r="D81" s="882">
        <f>Import!E74</f>
        <v>49.428514911662454</v>
      </c>
      <c r="E81" s="882">
        <f>Import!F74</f>
        <v>78.091032969041635</v>
      </c>
      <c r="F81" s="882">
        <f>Import!G74+Import!H74+Import!I74</f>
        <v>4.3825210682944853</v>
      </c>
      <c r="G81" s="883">
        <v>0</v>
      </c>
      <c r="H81" s="883">
        <v>0</v>
      </c>
      <c r="I81" s="884">
        <v>0</v>
      </c>
      <c r="J81" s="2" t="str">
        <f t="shared" si="2"/>
        <v/>
      </c>
    </row>
    <row r="82" spans="1:10">
      <c r="A82" s="2">
        <v>73</v>
      </c>
      <c r="B82" s="885">
        <v>43964</v>
      </c>
      <c r="C82" s="882">
        <f>Import!D75</f>
        <v>977.48426420286717</v>
      </c>
      <c r="D82" s="882">
        <f>Import!E75</f>
        <v>59.954593667481447</v>
      </c>
      <c r="E82" s="882">
        <f>Import!F75</f>
        <v>88.202687541783718</v>
      </c>
      <c r="F82" s="882">
        <f>Import!G75+Import!H75+Import!I75</f>
        <v>4.5353310788567933</v>
      </c>
      <c r="G82" s="883">
        <v>0</v>
      </c>
      <c r="H82" s="883">
        <v>0</v>
      </c>
      <c r="I82" s="884">
        <v>0</v>
      </c>
      <c r="J82" s="2" t="str">
        <f t="shared" si="2"/>
        <v/>
      </c>
    </row>
    <row r="83" spans="1:10">
      <c r="A83" s="2">
        <v>74</v>
      </c>
      <c r="B83" s="885">
        <v>43965</v>
      </c>
      <c r="C83" s="882">
        <f>Import!D76</f>
        <v>1128.1043349564388</v>
      </c>
      <c r="D83" s="882">
        <f>Import!E76</f>
        <v>73.278602276155823</v>
      </c>
      <c r="E83" s="882">
        <f>Import!F76</f>
        <v>101.40973143454633</v>
      </c>
      <c r="F83" s="882">
        <f>Import!G76+Import!H76+Import!I76</f>
        <v>4.7817050694426158</v>
      </c>
      <c r="G83" s="883">
        <v>0</v>
      </c>
      <c r="H83" s="883">
        <v>0</v>
      </c>
      <c r="I83" s="884">
        <v>0</v>
      </c>
      <c r="J83" s="2" t="str">
        <f t="shared" si="2"/>
        <v/>
      </c>
    </row>
    <row r="84" spans="1:10">
      <c r="A84" s="2">
        <v>75</v>
      </c>
      <c r="B84" s="885">
        <v>43966</v>
      </c>
      <c r="C84" s="882">
        <f>Import!D77</f>
        <v>1302.3813218579799</v>
      </c>
      <c r="D84" s="882">
        <f>Import!E77</f>
        <v>88.091026317338361</v>
      </c>
      <c r="E84" s="882">
        <f>Import!F77</f>
        <v>116.68704193471432</v>
      </c>
      <c r="F84" s="882">
        <f>Import!G77+Import!H77+Import!I77</f>
        <v>5.1394059951534059</v>
      </c>
      <c r="G84" s="883">
        <v>0</v>
      </c>
      <c r="H84" s="883">
        <v>0</v>
      </c>
      <c r="I84" s="884">
        <v>0</v>
      </c>
      <c r="J84" s="2" t="str">
        <f t="shared" si="2"/>
        <v/>
      </c>
    </row>
    <row r="85" spans="1:10">
      <c r="A85" s="2">
        <v>76</v>
      </c>
      <c r="B85" s="885">
        <v>43967</v>
      </c>
      <c r="C85" s="882">
        <f>Import!D78</f>
        <v>1503.7384326612962</v>
      </c>
      <c r="D85" s="882">
        <f>Import!E78</f>
        <v>104.68686121499299</v>
      </c>
      <c r="E85" s="882">
        <f>Import!F78</f>
        <v>134.34276709081411</v>
      </c>
      <c r="F85" s="882">
        <f>Import!G78+Import!H78+Import!I78</f>
        <v>5.616317425924759</v>
      </c>
      <c r="G85" s="883">
        <v>0</v>
      </c>
      <c r="H85" s="883">
        <v>0</v>
      </c>
      <c r="I85" s="884">
        <v>0</v>
      </c>
      <c r="J85" s="2" t="str">
        <f t="shared" si="2"/>
        <v/>
      </c>
    </row>
    <row r="86" spans="1:10">
      <c r="A86" s="2">
        <v>77</v>
      </c>
      <c r="B86" s="885">
        <v>43968</v>
      </c>
      <c r="C86" s="882">
        <f>Import!D79</f>
        <v>1736.0648080022315</v>
      </c>
      <c r="D86" s="882">
        <f>Import!E79</f>
        <v>123.38888193971145</v>
      </c>
      <c r="E86" s="882">
        <f>Import!F79</f>
        <v>154.72663625728933</v>
      </c>
      <c r="F86" s="882">
        <f>Import!G79+Import!H79+Import!I79</f>
        <v>6.2214185080770665</v>
      </c>
      <c r="G86" s="883">
        <v>0</v>
      </c>
      <c r="H86" s="883">
        <v>0</v>
      </c>
      <c r="I86" s="884">
        <v>0</v>
      </c>
      <c r="J86" s="2" t="str">
        <f t="shared" si="2"/>
        <v/>
      </c>
    </row>
    <row r="87" spans="1:10">
      <c r="A87" s="2">
        <v>78</v>
      </c>
      <c r="B87" s="885">
        <v>43969</v>
      </c>
      <c r="C87" s="882">
        <f>Import!D80</f>
        <v>2003.7598148828172</v>
      </c>
      <c r="D87" s="882">
        <f>Import!E80</f>
        <v>144.55126131748398</v>
      </c>
      <c r="E87" s="882">
        <f>Import!F80</f>
        <v>178.23185777516989</v>
      </c>
      <c r="F87" s="882">
        <f>Import!G80+Import!H80+Import!I80</f>
        <v>6.966128131642904</v>
      </c>
      <c r="G87" s="883">
        <v>0</v>
      </c>
      <c r="H87" s="883">
        <v>0</v>
      </c>
      <c r="I87" s="884">
        <v>0</v>
      </c>
      <c r="J87" s="2" t="str">
        <f t="shared" si="2"/>
        <v/>
      </c>
    </row>
    <row r="88" spans="1:10">
      <c r="A88" s="2">
        <v>79</v>
      </c>
      <c r="B88" s="885">
        <v>43970</v>
      </c>
      <c r="C88" s="882">
        <f>Import!D81</f>
        <v>2311.7745076679098</v>
      </c>
      <c r="D88" s="882">
        <f>Import!E81</f>
        <v>168.56277939890134</v>
      </c>
      <c r="E88" s="882">
        <f>Import!F81</f>
        <v>205.29908093431541</v>
      </c>
      <c r="F88" s="882">
        <f>Import!G81+Import!H81+Import!I81</f>
        <v>7.8644455447802901</v>
      </c>
      <c r="G88" s="883">
        <v>0</v>
      </c>
      <c r="H88" s="883">
        <v>0</v>
      </c>
      <c r="I88" s="884">
        <v>0</v>
      </c>
      <c r="J88" s="2" t="str">
        <f t="shared" si="2"/>
        <v/>
      </c>
    </row>
    <row r="89" spans="1:10">
      <c r="A89" s="2">
        <v>80</v>
      </c>
      <c r="B89" s="885">
        <v>43971</v>
      </c>
      <c r="C89" s="882">
        <f>Import!D82</f>
        <v>2665.6484702721045</v>
      </c>
      <c r="D89" s="882">
        <f>Import!E82</f>
        <v>195.84938525395623</v>
      </c>
      <c r="E89" s="882">
        <f>Import!F82</f>
        <v>236.41989260545466</v>
      </c>
      <c r="F89" s="882">
        <f>Import!G82+Import!H82+Import!I82</f>
        <v>8.9331090295112467</v>
      </c>
      <c r="G89" s="883">
        <v>0</v>
      </c>
      <c r="H89" s="883">
        <v>0</v>
      </c>
      <c r="I89" s="884">
        <v>0</v>
      </c>
      <c r="J89" s="2" t="str">
        <f t="shared" si="2"/>
        <v/>
      </c>
    </row>
    <row r="90" spans="1:10">
      <c r="A90" s="2">
        <v>81</v>
      </c>
      <c r="B90" s="885">
        <v>43972</v>
      </c>
      <c r="C90" s="882">
        <f>Import!D83</f>
        <v>3071.5381635909216</v>
      </c>
      <c r="D90" s="882">
        <f>Import!E83</f>
        <v>226.87578376468551</v>
      </c>
      <c r="E90" s="882">
        <f>Import!F83</f>
        <v>272.13951535833951</v>
      </c>
      <c r="F90" s="882">
        <f>Import!G83+Import!H83+Import!I83</f>
        <v>10.191765210944975</v>
      </c>
      <c r="G90" s="883">
        <v>0</v>
      </c>
      <c r="H90" s="883">
        <v>0</v>
      </c>
      <c r="I90" s="884">
        <v>0</v>
      </c>
      <c r="J90" s="2" t="str">
        <f t="shared" si="2"/>
        <v/>
      </c>
    </row>
    <row r="91" spans="1:10">
      <c r="A91" s="2">
        <v>82</v>
      </c>
      <c r="B91" s="885">
        <v>43973</v>
      </c>
      <c r="C91" s="882">
        <f>Import!D84</f>
        <v>3536.2316444156786</v>
      </c>
      <c r="D91" s="882">
        <f>Import!E84</f>
        <v>262.14561379544546</v>
      </c>
      <c r="E91" s="882">
        <f>Import!F84</f>
        <v>313.0582613608791</v>
      </c>
      <c r="F91" s="882">
        <f>Import!G84+Import!H84+Import!I84</f>
        <v>11.663138804345769</v>
      </c>
      <c r="G91" s="883">
        <v>0</v>
      </c>
      <c r="H91" s="883">
        <v>0</v>
      </c>
      <c r="I91" s="884">
        <v>0</v>
      </c>
      <c r="J91" s="2" t="str">
        <f t="shared" si="2"/>
        <v/>
      </c>
    </row>
    <row r="92" spans="1:10">
      <c r="A92" s="2">
        <v>83</v>
      </c>
      <c r="B92" s="885">
        <v>43974</v>
      </c>
      <c r="C92" s="882">
        <f>Import!D85</f>
        <v>4067.1430324402668</v>
      </c>
      <c r="D92" s="882">
        <f>Import!E85</f>
        <v>302.19966129286638</v>
      </c>
      <c r="E92" s="882">
        <f>Import!F85</f>
        <v>359.83116370792959</v>
      </c>
      <c r="F92" s="882">
        <f>Import!G85+Import!H85+Import!I85</f>
        <v>13.373189011820513</v>
      </c>
      <c r="G92" s="883">
        <v>0</v>
      </c>
      <c r="H92" s="883">
        <v>0</v>
      </c>
      <c r="I92" s="884">
        <v>0</v>
      </c>
      <c r="J92" s="2" t="str">
        <f t="shared" si="2"/>
        <v/>
      </c>
    </row>
    <row r="93" spans="1:10">
      <c r="A93" s="2">
        <v>84</v>
      </c>
      <c r="B93" s="885">
        <v>43975</v>
      </c>
      <c r="C93" s="882">
        <f>Import!D86</f>
        <v>4672.2784104549</v>
      </c>
      <c r="D93" s="882">
        <f>Import!E86</f>
        <v>347.61141522994546</v>
      </c>
      <c r="E93" s="882">
        <f>Import!F86</f>
        <v>413.16505672361427</v>
      </c>
      <c r="F93" s="882">
        <f>Import!G86+Import!H86+Import!I86</f>
        <v>15.351234264797569</v>
      </c>
      <c r="G93" s="883">
        <v>0</v>
      </c>
      <c r="H93" s="883">
        <v>0</v>
      </c>
      <c r="I93" s="884">
        <v>0</v>
      </c>
      <c r="J93" s="2" t="str">
        <f t="shared" si="2"/>
        <v/>
      </c>
    </row>
    <row r="94" spans="1:10">
      <c r="A94" s="2">
        <v>85</v>
      </c>
      <c r="B94" s="885">
        <v>43976</v>
      </c>
      <c r="C94" s="882">
        <f>Import!D87</f>
        <v>5360.1630303664278</v>
      </c>
      <c r="D94" s="882">
        <f>Import!E87</f>
        <v>398.97913448014333</v>
      </c>
      <c r="E94" s="882">
        <f>Import!F87</f>
        <v>473.81221641581936</v>
      </c>
      <c r="F94" s="882">
        <f>Import!G87+Import!H87+Import!I87</f>
        <v>17.630021520005307</v>
      </c>
      <c r="G94" s="883">
        <v>0</v>
      </c>
      <c r="H94" s="883">
        <v>0</v>
      </c>
      <c r="I94" s="884">
        <v>0</v>
      </c>
      <c r="J94" s="2" t="str">
        <f t="shared" si="2"/>
        <v/>
      </c>
    </row>
    <row r="95" spans="1:10">
      <c r="A95" s="2">
        <v>86</v>
      </c>
      <c r="B95" s="885">
        <v>43977</v>
      </c>
      <c r="C95" s="882">
        <f>Import!D88</f>
        <v>6139.7179214404023</v>
      </c>
      <c r="D95" s="882">
        <f>Import!E88</f>
        <v>456.91346529822727</v>
      </c>
      <c r="E95" s="882">
        <f>Import!F88</f>
        <v>542.55951559424261</v>
      </c>
      <c r="F95" s="882">
        <f>Import!G88+Import!H88+Import!I88</f>
        <v>20.245709898243835</v>
      </c>
      <c r="G95" s="883">
        <v>0</v>
      </c>
      <c r="H95" s="883">
        <v>0</v>
      </c>
      <c r="I95" s="884">
        <v>0</v>
      </c>
      <c r="J95" s="2" t="str">
        <f t="shared" si="2"/>
        <v/>
      </c>
    </row>
    <row r="96" spans="1:10">
      <c r="A96" s="2">
        <v>87</v>
      </c>
      <c r="B96" s="885">
        <v>43978</v>
      </c>
      <c r="C96" s="882">
        <f>Import!D89</f>
        <v>7020.0725203384263</v>
      </c>
      <c r="D96" s="882">
        <f>Import!E89</f>
        <v>522.01955721643685</v>
      </c>
      <c r="E96" s="882">
        <f>Import!F89</f>
        <v>620.21191854496305</v>
      </c>
      <c r="F96" s="882">
        <f>Import!G89+Import!H89+Import!I89</f>
        <v>23.237731304970868</v>
      </c>
      <c r="G96" s="883">
        <v>0</v>
      </c>
      <c r="H96" s="883">
        <v>0</v>
      </c>
      <c r="I96" s="884">
        <v>0</v>
      </c>
      <c r="J96" s="2" t="str">
        <f t="shared" si="2"/>
        <v/>
      </c>
    </row>
    <row r="97" spans="1:10">
      <c r="A97" s="2">
        <v>88</v>
      </c>
      <c r="B97" s="885">
        <v>43979</v>
      </c>
      <c r="C97" s="882">
        <f>Import!D90</f>
        <v>8010.2991650446211</v>
      </c>
      <c r="D97" s="882">
        <f>Import!E90</f>
        <v>594.87260691062045</v>
      </c>
      <c r="E97" s="882">
        <f>Import!F90</f>
        <v>707.56907302295042</v>
      </c>
      <c r="F97" s="882">
        <f>Import!G90+Import!H90+Import!I90</f>
        <v>26.648483224723055</v>
      </c>
      <c r="G97" s="883">
        <v>0</v>
      </c>
      <c r="H97" s="883">
        <v>0</v>
      </c>
      <c r="I97" s="884">
        <v>0</v>
      </c>
      <c r="J97" s="2" t="str">
        <f t="shared" si="2"/>
        <v/>
      </c>
    </row>
    <row r="98" spans="1:10">
      <c r="A98" s="2">
        <v>89</v>
      </c>
      <c r="B98" s="885">
        <v>43980</v>
      </c>
      <c r="C98" s="882">
        <f>Import!D91</f>
        <v>9119.055776558087</v>
      </c>
      <c r="D98" s="882">
        <f>Import!E91</f>
        <v>675.98586553156974</v>
      </c>
      <c r="E98" s="882">
        <f>Import!F91</f>
        <v>805.39380223318904</v>
      </c>
      <c r="F98" s="882">
        <f>Import!G91+Import!H91+Import!I91</f>
        <v>30.522801908130617</v>
      </c>
      <c r="G98" s="883">
        <v>0</v>
      </c>
      <c r="H98" s="883">
        <v>0</v>
      </c>
      <c r="I98" s="884">
        <v>0</v>
      </c>
      <c r="J98" s="2" t="str">
        <f t="shared" si="2"/>
        <v/>
      </c>
    </row>
    <row r="99" spans="1:10">
      <c r="A99" s="2">
        <v>90</v>
      </c>
      <c r="B99" s="885">
        <v>43981</v>
      </c>
      <c r="C99" s="882">
        <f>Import!D92</f>
        <v>10354.125514888739</v>
      </c>
      <c r="D99" s="882">
        <f>Import!E92</f>
        <v>765.77043853016107</v>
      </c>
      <c r="E99" s="882">
        <f>Import!F92</f>
        <v>914.37152018766369</v>
      </c>
      <c r="F99" s="882">
        <f>Import!G92+Import!H92+Import!I92</f>
        <v>34.90715888032657</v>
      </c>
      <c r="G99" s="883">
        <v>0</v>
      </c>
      <c r="H99" s="883">
        <v>0</v>
      </c>
      <c r="I99" s="884">
        <v>0</v>
      </c>
      <c r="J99" s="2" t="str">
        <f t="shared" si="2"/>
        <v/>
      </c>
    </row>
    <row r="100" spans="1:10">
      <c r="A100" s="2">
        <v>91</v>
      </c>
      <c r="B100" s="885">
        <v>43982</v>
      </c>
      <c r="C100" s="882">
        <f>Import!D93</f>
        <v>11721.847481406925</v>
      </c>
      <c r="D100" s="882">
        <f>Import!E93</f>
        <v>864.48675943053127</v>
      </c>
      <c r="E100" s="882">
        <f>Import!F93</f>
        <v>1035.0600645920269</v>
      </c>
      <c r="F100" s="882">
        <f>Import!G93+Import!H93+Import!I93</f>
        <v>39.848521827126078</v>
      </c>
      <c r="G100" s="883">
        <v>0</v>
      </c>
      <c r="H100" s="883">
        <v>0</v>
      </c>
      <c r="I100" s="884">
        <v>0</v>
      </c>
      <c r="J100" s="2" t="str">
        <f t="shared" si="2"/>
        <v/>
      </c>
    </row>
    <row r="101" spans="1:10">
      <c r="A101" s="2">
        <v>92</v>
      </c>
      <c r="B101" s="885">
        <v>43983</v>
      </c>
      <c r="C101" s="882">
        <f>Import!D94</f>
        <v>13226.441498426089</v>
      </c>
      <c r="D101" s="882">
        <f>Import!E94</f>
        <v>972.18849792170045</v>
      </c>
      <c r="E101" s="882">
        <f>Import!F94</f>
        <v>1167.8302369468006</v>
      </c>
      <c r="F101" s="882">
        <f>Import!G94+Import!H94+Import!I94</f>
        <v>45.392824745427397</v>
      </c>
      <c r="G101" s="883">
        <v>0</v>
      </c>
      <c r="H101" s="883">
        <v>0</v>
      </c>
      <c r="I101" s="884">
        <v>0</v>
      </c>
      <c r="J101" s="2" t="str">
        <f t="shared" si="2"/>
        <v/>
      </c>
    </row>
    <row r="102" spans="1:10">
      <c r="A102" s="2">
        <v>93</v>
      </c>
      <c r="B102" s="885">
        <v>43984</v>
      </c>
      <c r="C102" s="882">
        <f>Import!D95</f>
        <v>14869.243277539203</v>
      </c>
      <c r="D102" s="882">
        <f>Import!E95</f>
        <v>1088.6609113132158</v>
      </c>
      <c r="E102" s="882">
        <f>Import!F95</f>
        <v>1312.798516289374</v>
      </c>
      <c r="F102" s="882">
        <f>Import!G95+Import!H95+Import!I95</f>
        <v>51.583004517859578</v>
      </c>
      <c r="G102" s="883">
        <v>0</v>
      </c>
      <c r="H102" s="883">
        <v>0</v>
      </c>
      <c r="I102" s="884">
        <v>0</v>
      </c>
      <c r="J102" s="2" t="str">
        <f t="shared" si="2"/>
        <v/>
      </c>
    </row>
    <row r="103" spans="1:10">
      <c r="A103" s="2">
        <v>94</v>
      </c>
      <c r="B103" s="885">
        <v>43985</v>
      </c>
      <c r="C103" s="882">
        <f>Import!D96</f>
        <v>16647.884012334242</v>
      </c>
      <c r="D103" s="882">
        <f>Import!E96</f>
        <v>1213.3572551523357</v>
      </c>
      <c r="E103" s="882">
        <f>Import!F96</f>
        <v>1469.7549802861222</v>
      </c>
      <c r="F103" s="882">
        <f>Import!G96+Import!H96+Import!I96</f>
        <v>58.456584692700034</v>
      </c>
      <c r="G103" s="883">
        <v>0</v>
      </c>
      <c r="H103" s="883">
        <v>0</v>
      </c>
      <c r="I103" s="884">
        <v>0</v>
      </c>
      <c r="J103" s="2" t="str">
        <f>IF(A103=$P$59, 120, "")</f>
        <v/>
      </c>
    </row>
    <row r="104" spans="1:10">
      <c r="A104" s="2">
        <v>95</v>
      </c>
      <c r="B104" s="885">
        <v>43986</v>
      </c>
      <c r="C104" s="882">
        <f>Import!D97</f>
        <v>18555.4697718885</v>
      </c>
      <c r="D104" s="882">
        <f>Import!E97</f>
        <v>1345.3387288380166</v>
      </c>
      <c r="E104" s="882">
        <f>Import!F97</f>
        <v>1638.0913501080358</v>
      </c>
      <c r="F104" s="882">
        <f>Import!G97+Import!H97+Import!I97</f>
        <v>66.042824716370532</v>
      </c>
      <c r="G104" s="883">
        <v>0</v>
      </c>
      <c r="H104" s="883">
        <v>0</v>
      </c>
      <c r="I104" s="884">
        <v>0</v>
      </c>
      <c r="J104" s="2" t="str">
        <f t="shared" ref="J104:J130" si="3">IF(A104=$P$59, 120, "")</f>
        <v/>
      </c>
    </row>
    <row r="105" spans="1:10">
      <c r="A105" s="2">
        <v>96</v>
      </c>
      <c r="B105" s="885">
        <v>43987</v>
      </c>
      <c r="C105" s="882">
        <f>Import!D98</f>
        <v>20579.838813977971</v>
      </c>
      <c r="D105" s="882">
        <f>Import!E98</f>
        <v>1483.2253101599094</v>
      </c>
      <c r="E105" s="882">
        <f>Import!F98</f>
        <v>1816.7360754248</v>
      </c>
      <c r="F105" s="882">
        <f>Import!G98+Import!H98+Import!I98</f>
        <v>74.359505381613687</v>
      </c>
      <c r="G105" s="883">
        <v>0</v>
      </c>
      <c r="H105" s="883">
        <v>0</v>
      </c>
      <c r="I105" s="884">
        <v>0</v>
      </c>
      <c r="J105" s="2" t="str">
        <f t="shared" si="3"/>
        <v/>
      </c>
    </row>
    <row r="106" spans="1:10">
      <c r="A106" s="2">
        <v>97</v>
      </c>
      <c r="B106" s="885">
        <v>43988</v>
      </c>
      <c r="C106" s="882">
        <f>Import!D99</f>
        <v>22702.995182640356</v>
      </c>
      <c r="D106" s="882">
        <f>Import!E99</f>
        <v>1625.1663427815804</v>
      </c>
      <c r="E106" s="882">
        <f>Import!F99</f>
        <v>2004.10514582922</v>
      </c>
      <c r="F106" s="882">
        <f>Import!G99+Import!H99+Import!I99</f>
        <v>83.409487571116344</v>
      </c>
      <c r="G106" s="883">
        <v>0</v>
      </c>
      <c r="H106" s="883">
        <v>0</v>
      </c>
      <c r="I106" s="884">
        <v>0</v>
      </c>
      <c r="J106" s="2" t="str">
        <f t="shared" si="3"/>
        <v/>
      </c>
    </row>
    <row r="107" spans="1:10">
      <c r="A107" s="2">
        <v>98</v>
      </c>
      <c r="B107" s="885">
        <v>43989</v>
      </c>
      <c r="C107" s="882">
        <f>Import!D100</f>
        <v>24900.829211890788</v>
      </c>
      <c r="D107" s="882">
        <f>Import!E100</f>
        <v>1768.8403653949979</v>
      </c>
      <c r="E107" s="882">
        <f>Import!F100</f>
        <v>2198.0783680012269</v>
      </c>
      <c r="F107" s="882">
        <f>Import!G100+Import!H100+Import!I100</f>
        <v>93.177256563279684</v>
      </c>
      <c r="G107" s="883">
        <v>0</v>
      </c>
      <c r="H107" s="883">
        <v>0</v>
      </c>
      <c r="I107" s="884">
        <v>0</v>
      </c>
      <c r="J107" s="2" t="str">
        <f t="shared" si="3"/>
        <v/>
      </c>
    </row>
    <row r="108" spans="1:10">
      <c r="A108" s="2">
        <v>99</v>
      </c>
      <c r="B108" s="885">
        <v>43990</v>
      </c>
      <c r="C108" s="882">
        <f>Import!D101</f>
        <v>27143.233481584452</v>
      </c>
      <c r="D108" s="882">
        <f>Import!E101</f>
        <v>1911.4928447321367</v>
      </c>
      <c r="E108" s="882">
        <f>Import!F101</f>
        <v>2396.0106236726192</v>
      </c>
      <c r="F108" s="882">
        <f>Import!G101+Import!H101+Import!I101</f>
        <v>103.62573871505174</v>
      </c>
      <c r="G108" s="883">
        <v>0</v>
      </c>
      <c r="H108" s="883">
        <v>0</v>
      </c>
      <c r="I108" s="884">
        <v>0</v>
      </c>
      <c r="J108" s="2" t="str">
        <f t="shared" si="3"/>
        <v/>
      </c>
    </row>
    <row r="109" spans="1:10">
      <c r="A109" s="2">
        <v>100</v>
      </c>
      <c r="B109" s="885">
        <v>43991</v>
      </c>
      <c r="C109" s="882">
        <f>Import!D102</f>
        <v>29394.700709362853</v>
      </c>
      <c r="D109" s="882">
        <f>Import!E102</f>
        <v>2050.0177393979284</v>
      </c>
      <c r="E109" s="882">
        <f>Import!F102</f>
        <v>2594.7856264066236</v>
      </c>
      <c r="F109" s="882">
        <f>Import!G102+Import!H102+Import!I102</f>
        <v>114.69373717502276</v>
      </c>
      <c r="G109" s="883">
        <v>0</v>
      </c>
      <c r="H109" s="883">
        <v>0</v>
      </c>
      <c r="I109" s="884">
        <v>0</v>
      </c>
      <c r="J109" s="2" t="str">
        <f t="shared" si="3"/>
        <v/>
      </c>
    </row>
    <row r="110" spans="1:10">
      <c r="A110" s="2">
        <v>101</v>
      </c>
      <c r="B110" s="885">
        <v>43992</v>
      </c>
      <c r="C110" s="882">
        <f>Import!D103</f>
        <v>31615.445258138985</v>
      </c>
      <c r="D110" s="882">
        <f>Import!E103</f>
        <v>2181.0840400590737</v>
      </c>
      <c r="E110" s="882">
        <f>Import!F103</f>
        <v>2790.915690539025</v>
      </c>
      <c r="F110" s="882">
        <f>Import!G103+Import!H103+Import!I103</f>
        <v>126.29436131193088</v>
      </c>
      <c r="G110" s="883">
        <v>0</v>
      </c>
      <c r="H110" s="883">
        <v>0</v>
      </c>
      <c r="I110" s="884">
        <v>0</v>
      </c>
      <c r="J110" s="2" t="str">
        <f t="shared" si="3"/>
        <v/>
      </c>
    </row>
    <row r="111" spans="1:10">
      <c r="A111" s="2">
        <v>102</v>
      </c>
      <c r="B111" s="885">
        <v>43993</v>
      </c>
      <c r="C111" s="882">
        <f>Import!D104</f>
        <v>33763.024813417498</v>
      </c>
      <c r="D111" s="882">
        <f>Import!E104</f>
        <v>2301.3019896273563</v>
      </c>
      <c r="E111" s="882">
        <f>Import!F104</f>
        <v>2980.6852405913596</v>
      </c>
      <c r="F111" s="882">
        <f>Import!G104+Import!H104+Import!I104</f>
        <v>138.31480404583289</v>
      </c>
      <c r="G111" s="883">
        <v>0</v>
      </c>
      <c r="H111" s="883">
        <v>0</v>
      </c>
      <c r="I111" s="884">
        <v>0</v>
      </c>
      <c r="J111" s="2" t="str">
        <f t="shared" si="3"/>
        <v/>
      </c>
    </row>
    <row r="112" spans="1:10">
      <c r="A112" s="2">
        <v>103</v>
      </c>
      <c r="B112" s="885">
        <v>43994</v>
      </c>
      <c r="C112" s="882">
        <f>Import!D105</f>
        <v>35794.362290267592</v>
      </c>
      <c r="D112" s="882">
        <f>Import!E105</f>
        <v>2407.4165893941026</v>
      </c>
      <c r="E112" s="882">
        <f>Import!F105</f>
        <v>3160.3290304959041</v>
      </c>
      <c r="F112" s="882">
        <f>Import!G105+Import!H105+Import!I105</f>
        <v>150.61774084800322</v>
      </c>
      <c r="G112" s="883">
        <v>0</v>
      </c>
      <c r="H112" s="883">
        <v>0</v>
      </c>
      <c r="I112" s="884">
        <v>0</v>
      </c>
      <c r="J112" s="2" t="str">
        <f t="shared" si="3"/>
        <v/>
      </c>
    </row>
    <row r="113" spans="1:10">
      <c r="A113" s="2">
        <v>104</v>
      </c>
      <c r="B113" s="885">
        <v>43995</v>
      </c>
      <c r="C113" s="882">
        <f>Import!D106</f>
        <v>37667.99498572883</v>
      </c>
      <c r="D113" s="882">
        <f>Import!E106</f>
        <v>2496.5097551707568</v>
      </c>
      <c r="E113" s="882">
        <f>Import!F106</f>
        <v>3326.2296315886429</v>
      </c>
      <c r="F113" s="882">
        <f>Import!G106+Import!H106+Import!I106</f>
        <v>163.04448307943753</v>
      </c>
      <c r="G113" s="883">
        <v>0</v>
      </c>
      <c r="H113" s="883">
        <v>0</v>
      </c>
      <c r="I113" s="884">
        <v>0</v>
      </c>
      <c r="J113" s="2" t="str">
        <f t="shared" si="3"/>
        <v/>
      </c>
    </row>
    <row r="114" spans="1:10">
      <c r="A114" s="2">
        <v>105</v>
      </c>
      <c r="B114" s="885">
        <v>43996</v>
      </c>
      <c r="C114" s="882">
        <f>Import!D107</f>
        <v>39346.325861531906</v>
      </c>
      <c r="D114" s="882">
        <f>Import!E107</f>
        <v>2566.1887608931984</v>
      </c>
      <c r="E114" s="882">
        <f>Import!F107</f>
        <v>3475.1142341251621</v>
      </c>
      <c r="F114" s="882">
        <f>Import!G107+Import!H107+Import!I107</f>
        <v>175.41983013562756</v>
      </c>
      <c r="G114" s="883">
        <v>0</v>
      </c>
      <c r="H114" s="883">
        <v>0</v>
      </c>
      <c r="I114" s="884">
        <v>0</v>
      </c>
      <c r="J114" s="2" t="str">
        <f t="shared" si="3"/>
        <v/>
      </c>
    </row>
    <row r="115" spans="1:10">
      <c r="A115" s="2">
        <v>106</v>
      </c>
      <c r="B115" s="885">
        <v>43997</v>
      </c>
      <c r="C115" s="882">
        <f>Import!D108</f>
        <v>40797.635516736373</v>
      </c>
      <c r="D115" s="882">
        <f>Import!E108</f>
        <v>2614.7386741091664</v>
      </c>
      <c r="E115" s="882">
        <f>Import!F108</f>
        <v>3604.2294960811078</v>
      </c>
      <c r="F115" s="882">
        <f>Import!G108+Import!H108+Import!I108</f>
        <v>187.55835738979039</v>
      </c>
      <c r="G115" s="883">
        <v>0</v>
      </c>
      <c r="H115" s="883">
        <v>0</v>
      </c>
      <c r="I115" s="884">
        <v>0</v>
      </c>
      <c r="J115" s="2" t="str">
        <f t="shared" si="3"/>
        <v/>
      </c>
    </row>
    <row r="116" spans="1:10">
      <c r="A116" s="2">
        <v>107</v>
      </c>
      <c r="B116" s="885">
        <v>43998</v>
      </c>
      <c r="C116" s="882">
        <f>Import!D109</f>
        <v>41997.639830490982</v>
      </c>
      <c r="D116" s="882">
        <f>Import!E109</f>
        <v>2641.2207404500587</v>
      </c>
      <c r="E116" s="882">
        <f>Import!F109</f>
        <v>3711.4756550017505</v>
      </c>
      <c r="F116" s="882">
        <f>Import!G109+Import!H109+Import!I109</f>
        <v>199.27168733657123</v>
      </c>
      <c r="G116" s="883">
        <v>0</v>
      </c>
      <c r="H116" s="883">
        <v>0</v>
      </c>
      <c r="I116" s="884">
        <v>0</v>
      </c>
      <c r="J116" s="2" t="str">
        <f t="shared" si="3"/>
        <v/>
      </c>
    </row>
    <row r="117" spans="1:10">
      <c r="A117" s="2">
        <v>108</v>
      </c>
      <c r="B117" s="885">
        <v>43999</v>
      </c>
      <c r="C117" s="882">
        <f>Import!D110</f>
        <v>42930.443244942719</v>
      </c>
      <c r="D117" s="882">
        <f>Import!E110</f>
        <v>2645.5063742378497</v>
      </c>
      <c r="E117" s="882">
        <f>Import!F110</f>
        <v>3795.486991220761</v>
      </c>
      <c r="F117" s="882">
        <f>Import!G110+Import!H110+Import!I110</f>
        <v>210.37615705854449</v>
      </c>
      <c r="G117" s="883">
        <v>0</v>
      </c>
      <c r="H117" s="883">
        <v>0</v>
      </c>
      <c r="I117" s="884">
        <v>0</v>
      </c>
      <c r="J117" s="2" t="str">
        <f t="shared" si="3"/>
        <v/>
      </c>
    </row>
    <row r="118" spans="1:10">
      <c r="A118" s="2">
        <v>109</v>
      </c>
      <c r="B118" s="885">
        <v>44000</v>
      </c>
      <c r="C118" s="882">
        <f>Import!D111</f>
        <v>43588.826676985584</v>
      </c>
      <c r="D118" s="882">
        <f>Import!E111</f>
        <v>2628.245855666727</v>
      </c>
      <c r="E118" s="882">
        <f>Import!F111</f>
        <v>3855.6536754586609</v>
      </c>
      <c r="F118" s="882">
        <f>Import!G111+Import!H111+Import!I111</f>
        <v>220.70024347910172</v>
      </c>
      <c r="G118" s="883">
        <v>0</v>
      </c>
      <c r="H118" s="883">
        <v>0</v>
      </c>
      <c r="I118" s="884">
        <v>0</v>
      </c>
      <c r="J118" s="2" t="str">
        <f t="shared" si="3"/>
        <v/>
      </c>
    </row>
    <row r="119" spans="1:10">
      <c r="A119" s="2">
        <v>110</v>
      </c>
      <c r="B119" s="885">
        <v>44001</v>
      </c>
      <c r="C119" s="882">
        <f>Import!D112</f>
        <v>43973.901798803978</v>
      </c>
      <c r="D119" s="882">
        <f>Import!E112</f>
        <v>2590.779886250049</v>
      </c>
      <c r="E119" s="882">
        <f>Import!F112</f>
        <v>3892.0882346399158</v>
      </c>
      <c r="F119" s="882">
        <f>Import!G112+Import!H112+Import!I112</f>
        <v>230.09114814033816</v>
      </c>
      <c r="G119" s="883">
        <v>0</v>
      </c>
      <c r="H119" s="883">
        <v>0</v>
      </c>
      <c r="I119" s="884">
        <v>0</v>
      </c>
      <c r="J119" s="2" t="str">
        <f t="shared" si="3"/>
        <v/>
      </c>
    </row>
    <row r="120" spans="1:10">
      <c r="A120" s="2">
        <v>111</v>
      </c>
      <c r="B120" s="885">
        <v>44002</v>
      </c>
      <c r="C120" s="882">
        <f>Import!D113</f>
        <v>44094.240384891782</v>
      </c>
      <c r="D120" s="882">
        <f>Import!E113</f>
        <v>2535.0089285824438</v>
      </c>
      <c r="E120" s="882">
        <f>Import!F113</f>
        <v>3905.5465977652611</v>
      </c>
      <c r="F120" s="882">
        <f>Import!G113+Import!H113+Import!I113</f>
        <v>238.42006444626861</v>
      </c>
      <c r="G120" s="883">
        <v>0</v>
      </c>
      <c r="H120" s="883">
        <v>0</v>
      </c>
      <c r="I120" s="884">
        <v>0</v>
      </c>
      <c r="J120" s="2" t="str">
        <f t="shared" si="3"/>
        <v/>
      </c>
    </row>
    <row r="121" spans="1:10">
      <c r="A121" s="2">
        <v>112</v>
      </c>
      <c r="B121" s="885">
        <v>44003</v>
      </c>
      <c r="C121" s="882">
        <f>Import!D114</f>
        <v>43964.635495091003</v>
      </c>
      <c r="D121" s="882">
        <f>Import!E114</f>
        <v>2463.2386592417874</v>
      </c>
      <c r="E121" s="882">
        <f>Import!F114</f>
        <v>3897.317798497651</v>
      </c>
      <c r="F121" s="882">
        <f>Import!G114+Import!H114+Import!I114</f>
        <v>245.58582512751039</v>
      </c>
      <c r="G121" s="883">
        <v>0</v>
      </c>
      <c r="H121" s="883">
        <v>0</v>
      </c>
      <c r="I121" s="884">
        <v>0</v>
      </c>
      <c r="J121" s="2" t="str">
        <f t="shared" si="3"/>
        <v/>
      </c>
    </row>
    <row r="122" spans="1:10">
      <c r="A122" s="2">
        <v>113</v>
      </c>
      <c r="B122" s="885">
        <v>44004</v>
      </c>
      <c r="C122" s="882">
        <f>Import!D115</f>
        <v>43604.666467956384</v>
      </c>
      <c r="D122" s="882">
        <f>Import!E115</f>
        <v>2378.0197887977938</v>
      </c>
      <c r="E122" s="882">
        <f>Import!F115</f>
        <v>3869.0975916277566</v>
      </c>
      <c r="F122" s="882">
        <f>Import!G115+Import!H115+Import!I115</f>
        <v>251.51682099854659</v>
      </c>
      <c r="G122" s="883">
        <v>0</v>
      </c>
      <c r="H122" s="883">
        <v>0</v>
      </c>
      <c r="I122" s="884">
        <v>0</v>
      </c>
      <c r="J122" s="2" t="str">
        <f t="shared" si="3"/>
        <v/>
      </c>
    </row>
    <row r="123" spans="1:10">
      <c r="A123" s="2">
        <v>114</v>
      </c>
      <c r="B123" s="885">
        <v>44005</v>
      </c>
      <c r="C123" s="882">
        <f>Import!D116</f>
        <v>43037.226370457283</v>
      </c>
      <c r="D123" s="882">
        <f>Import!E116</f>
        <v>2281.9976705814001</v>
      </c>
      <c r="E123" s="882">
        <f>Import!F116</f>
        <v>3822.8599043616846</v>
      </c>
      <c r="F123" s="882">
        <f>Import!G116+Import!H116+Import!I116</f>
        <v>256.17126053891769</v>
      </c>
      <c r="G123" s="883">
        <v>0</v>
      </c>
      <c r="H123" s="883">
        <v>0</v>
      </c>
      <c r="I123" s="884">
        <v>0</v>
      </c>
      <c r="J123" s="2" t="str">
        <f t="shared" si="3"/>
        <v/>
      </c>
    </row>
    <row r="124" spans="1:10">
      <c r="A124" s="2">
        <v>115</v>
      </c>
      <c r="B124" s="885">
        <v>44006</v>
      </c>
      <c r="C124" s="882">
        <f>Import!D117</f>
        <v>42287.13814606877</v>
      </c>
      <c r="D124" s="882">
        <f>Import!E117</f>
        <v>2177.782690809473</v>
      </c>
      <c r="E124" s="882">
        <f>Import!F117</f>
        <v>3760.7370547243031</v>
      </c>
      <c r="F124" s="882">
        <f>Import!G117+Import!H117+Import!I117</f>
        <v>259.53597917177723</v>
      </c>
      <c r="G124" s="883">
        <v>0</v>
      </c>
      <c r="H124" s="883">
        <v>0</v>
      </c>
      <c r="I124" s="884">
        <v>0</v>
      </c>
      <c r="J124" s="2" t="str">
        <f t="shared" si="3"/>
        <v/>
      </c>
    </row>
    <row r="125" spans="1:10">
      <c r="A125" s="2">
        <v>116</v>
      </c>
      <c r="B125" s="885">
        <v>44007</v>
      </c>
      <c r="C125" s="882">
        <f>Import!D118</f>
        <v>41379.94497995884</v>
      </c>
      <c r="D125" s="882">
        <f>Import!E118</f>
        <v>2067.8475932157216</v>
      </c>
      <c r="E125" s="882">
        <f>Import!F118</f>
        <v>3684.9159951533488</v>
      </c>
      <c r="F125" s="882">
        <f>Import!G118+Import!H118+Import!I118</f>
        <v>261.62409545918206</v>
      </c>
      <c r="G125" s="883">
        <v>0</v>
      </c>
      <c r="H125" s="883">
        <v>0</v>
      </c>
      <c r="I125" s="884">
        <v>0</v>
      </c>
      <c r="J125" s="2" t="str">
        <f t="shared" si="3"/>
        <v/>
      </c>
    </row>
    <row r="126" spans="1:10">
      <c r="A126" s="2">
        <v>117</v>
      </c>
      <c r="B126" s="885">
        <v>44008</v>
      </c>
      <c r="C126" s="882">
        <f>Import!D119</f>
        <v>40340.920426292716</v>
      </c>
      <c r="D126" s="882">
        <f>Import!E119</f>
        <v>1954.4535577385673</v>
      </c>
      <c r="E126" s="882">
        <f>Import!F119</f>
        <v>3597.5542838613701</v>
      </c>
      <c r="F126" s="882">
        <f>Import!G119+Import!H119+Import!I119</f>
        <v>262.47184860850251</v>
      </c>
      <c r="G126" s="883">
        <v>0</v>
      </c>
      <c r="H126" s="883">
        <v>0</v>
      </c>
      <c r="I126" s="884">
        <v>0</v>
      </c>
      <c r="J126" s="2" t="str">
        <f t="shared" si="3"/>
        <v/>
      </c>
    </row>
    <row r="127" spans="1:10">
      <c r="A127" s="2">
        <v>118</v>
      </c>
      <c r="B127" s="885">
        <v>44009</v>
      </c>
      <c r="C127" s="882">
        <f>Import!D120</f>
        <v>39194.310509567767</v>
      </c>
      <c r="D127" s="882">
        <f>Import!E120</f>
        <v>1839.6035489667715</v>
      </c>
      <c r="E127" s="882">
        <f>Import!F120</f>
        <v>3500.7165625111197</v>
      </c>
      <c r="F127" s="882">
        <f>Import!G120+Import!H120+Import!I120</f>
        <v>262.13494592104388</v>
      </c>
      <c r="G127" s="883">
        <v>0</v>
      </c>
      <c r="H127" s="883">
        <v>0</v>
      </c>
      <c r="I127" s="884">
        <v>0</v>
      </c>
      <c r="J127" s="2" t="str">
        <f t="shared" si="3"/>
        <v/>
      </c>
    </row>
    <row r="128" spans="1:10">
      <c r="A128" s="2">
        <v>119</v>
      </c>
      <c r="B128" s="885">
        <v>44010</v>
      </c>
      <c r="C128" s="882">
        <f>Import!D121</f>
        <v>37962.795920783115</v>
      </c>
      <c r="D128" s="882">
        <f>Import!E121</f>
        <v>1725.0193320845656</v>
      </c>
      <c r="E128" s="882">
        <f>Import!F121</f>
        <v>3396.3302422655429</v>
      </c>
      <c r="F128" s="882">
        <f>Import!G121+Import!H121+Import!I121</f>
        <v>260.68471258809353</v>
      </c>
      <c r="G128" s="883">
        <v>0</v>
      </c>
      <c r="H128" s="883">
        <v>0</v>
      </c>
      <c r="I128" s="884">
        <v>0</v>
      </c>
      <c r="J128" s="2" t="str">
        <f t="shared" si="3"/>
        <v/>
      </c>
    </row>
    <row r="129" spans="1:10">
      <c r="A129" s="2">
        <v>120</v>
      </c>
      <c r="B129" s="894">
        <v>44011</v>
      </c>
      <c r="C129" s="893">
        <f>Import!D122</f>
        <v>36667.147632215965</v>
      </c>
      <c r="D129" s="893">
        <f>Import!E122</f>
        <v>1612.1375163638852</v>
      </c>
      <c r="E129" s="893">
        <f>Import!F122</f>
        <v>3286.157860810416</v>
      </c>
      <c r="F129" s="893">
        <f>Import!G122+Import!H122+Import!I122</f>
        <v>258.20428261746207</v>
      </c>
      <c r="G129" s="886">
        <v>0</v>
      </c>
      <c r="H129" s="883">
        <v>0</v>
      </c>
      <c r="I129" s="884">
        <v>0</v>
      </c>
      <c r="J129" s="2" t="str">
        <f t="shared" si="3"/>
        <v/>
      </c>
    </row>
    <row r="130" spans="1:10">
      <c r="A130" s="2">
        <v>121</v>
      </c>
      <c r="B130" s="894">
        <v>44012</v>
      </c>
      <c r="C130" s="893">
        <f>Import!D123</f>
        <v>35326.042278330795</v>
      </c>
      <c r="D130" s="893">
        <f>Import!E123</f>
        <v>1502.1197855361656</v>
      </c>
      <c r="E130" s="893">
        <f>Import!F123</f>
        <v>3171.7830272121696</v>
      </c>
      <c r="F130" s="893">
        <f>Import!G123+Import!H123+Import!I123</f>
        <v>254.7850098718616</v>
      </c>
      <c r="G130" s="886">
        <v>0</v>
      </c>
      <c r="H130" s="883">
        <v>0</v>
      </c>
      <c r="I130" s="884">
        <v>0</v>
      </c>
      <c r="J130" s="2" t="str">
        <f t="shared" si="3"/>
        <v/>
      </c>
    </row>
    <row r="131" spans="1:10">
      <c r="A131" s="2">
        <v>122</v>
      </c>
      <c r="B131" s="894">
        <v>44013</v>
      </c>
      <c r="C131" s="893">
        <f>Import!D124</f>
        <v>33956.002410955123</v>
      </c>
      <c r="D131" s="893">
        <f>Import!E124</f>
        <v>1395.8728315809394</v>
      </c>
      <c r="E131" s="893">
        <f>Import!F124</f>
        <v>3054.6068259269327</v>
      </c>
      <c r="F131" s="893">
        <f>Import!G124+Import!H124+Import!I124</f>
        <v>250.52322044159342</v>
      </c>
      <c r="G131" s="886">
        <v>0</v>
      </c>
      <c r="H131" s="883">
        <v>0</v>
      </c>
      <c r="I131" s="884">
        <v>0</v>
      </c>
    </row>
    <row r="132" spans="1:10">
      <c r="A132" s="2">
        <v>123</v>
      </c>
      <c r="B132" s="894">
        <v>44014</v>
      </c>
      <c r="C132" s="893">
        <f>Import!D125</f>
        <v>32571.429170793006</v>
      </c>
      <c r="D132" s="893">
        <f>Import!E125</f>
        <v>1294.0741733670916</v>
      </c>
      <c r="E132" s="893">
        <f>Import!F125</f>
        <v>2935.8518181887648</v>
      </c>
      <c r="F132" s="893">
        <f>Import!G125+Import!H125+Import!I125</f>
        <v>245.51737695069374</v>
      </c>
      <c r="G132" s="886">
        <v>0</v>
      </c>
      <c r="H132" s="883">
        <v>0</v>
      </c>
      <c r="I132" s="884">
        <v>0</v>
      </c>
    </row>
    <row r="133" spans="1:10">
      <c r="A133" s="2">
        <v>124</v>
      </c>
      <c r="B133" s="894">
        <v>44015</v>
      </c>
      <c r="C133" s="893">
        <f>Import!D126</f>
        <v>31184.699317222978</v>
      </c>
      <c r="D133" s="893">
        <f>Import!E126</f>
        <v>1197.2008224692834</v>
      </c>
      <c r="E133" s="893">
        <f>Import!F126</f>
        <v>2816.5712055246108</v>
      </c>
      <c r="F133" s="893">
        <f>Import!G126+Import!H126+Import!I126</f>
        <v>239.86568433896883</v>
      </c>
      <c r="G133" s="886">
        <v>0</v>
      </c>
      <c r="H133" s="883">
        <v>0</v>
      </c>
      <c r="I133" s="884">
        <v>0</v>
      </c>
    </row>
    <row r="134" spans="1:10">
      <c r="A134" s="2">
        <v>125</v>
      </c>
      <c r="B134" s="894">
        <v>44016</v>
      </c>
      <c r="C134" s="893">
        <f>Import!D127</f>
        <v>29806.303683438724</v>
      </c>
      <c r="D134" s="893">
        <f>Import!E127</f>
        <v>1105.5585271188027</v>
      </c>
      <c r="E134" s="893">
        <f>Import!F127</f>
        <v>2697.661197094938</v>
      </c>
      <c r="F134" s="893">
        <f>Import!G127+Import!H127+Import!I127</f>
        <v>233.66413565464418</v>
      </c>
      <c r="G134" s="886">
        <v>0</v>
      </c>
      <c r="H134" s="883">
        <v>0</v>
      </c>
      <c r="I134" s="884">
        <v>0</v>
      </c>
    </row>
    <row r="135" spans="1:10">
      <c r="A135" s="2">
        <v>126</v>
      </c>
      <c r="B135" s="894">
        <v>44017</v>
      </c>
      <c r="C135" s="893">
        <f>Import!D128</f>
        <v>28445.009174593954</v>
      </c>
      <c r="D135" s="893">
        <f>Import!E128</f>
        <v>1019.3100081230956</v>
      </c>
      <c r="E135" s="893">
        <f>Import!F128</f>
        <v>2579.8750811787872</v>
      </c>
      <c r="F135" s="893">
        <f>Import!G128+Import!H128+Import!I128</f>
        <v>227.00497468187709</v>
      </c>
      <c r="G135" s="886">
        <v>0</v>
      </c>
      <c r="H135" s="883">
        <v>0</v>
      </c>
      <c r="I135" s="884">
        <v>0</v>
      </c>
    </row>
    <row r="136" spans="1:10">
      <c r="A136" s="2">
        <v>127</v>
      </c>
      <c r="B136" s="894">
        <v>44018</v>
      </c>
      <c r="C136" s="893">
        <f>Import!D129</f>
        <v>27108.03095580091</v>
      </c>
      <c r="D136" s="893">
        <f>Import!E129</f>
        <v>938.50116500531681</v>
      </c>
      <c r="E136" s="893">
        <f>Import!F129</f>
        <v>2463.8379044604253</v>
      </c>
      <c r="F136" s="893">
        <f>Import!G129+Import!H129+Import!I129</f>
        <v>219.97553841710561</v>
      </c>
      <c r="G136" s="886">
        <v>0</v>
      </c>
      <c r="H136" s="883">
        <v>0</v>
      </c>
      <c r="I136" s="884">
        <v>0</v>
      </c>
    </row>
    <row r="137" spans="1:10">
      <c r="A137" s="2">
        <v>128</v>
      </c>
      <c r="B137" s="894">
        <v>44019</v>
      </c>
      <c r="C137" s="893">
        <f>Import!D130</f>
        <v>25801.205288440651</v>
      </c>
      <c r="D137" s="893">
        <f>Import!E130</f>
        <v>863.0846708263623</v>
      </c>
      <c r="E137" s="893">
        <f>Import!F130</f>
        <v>2350.0609961087075</v>
      </c>
      <c r="F137" s="893">
        <f>Import!G130+Import!H130+Import!I130</f>
        <v>212.65743487886272</v>
      </c>
      <c r="G137" s="886">
        <v>0</v>
      </c>
      <c r="H137" s="883">
        <v>0</v>
      </c>
      <c r="I137" s="884">
        <v>0</v>
      </c>
    </row>
    <row r="138" spans="1:10">
      <c r="A138" s="2">
        <v>129</v>
      </c>
      <c r="B138" s="894">
        <v>44020</v>
      </c>
      <c r="C138" s="893">
        <f>Import!D131</f>
        <v>24529.156531298235</v>
      </c>
      <c r="D138" s="893">
        <f>Import!E131</f>
        <v>792.94069999495412</v>
      </c>
      <c r="E138" s="893">
        <f>Import!F131</f>
        <v>2238.9558361326667</v>
      </c>
      <c r="F138" s="893">
        <f>Import!G131+Import!H131+Import!I131</f>
        <v>205.12600891314796</v>
      </c>
      <c r="G138" s="886">
        <v>0</v>
      </c>
      <c r="H138" s="883">
        <v>0</v>
      </c>
      <c r="I138" s="884">
        <v>0</v>
      </c>
    </row>
    <row r="139" spans="1:10">
      <c r="A139" s="2">
        <v>130</v>
      </c>
      <c r="B139" s="894">
        <v>44021</v>
      </c>
      <c r="C139" s="893">
        <f>Import!D132</f>
        <v>23295.454182230886</v>
      </c>
      <c r="D139" s="893">
        <f>Import!E132</f>
        <v>727.89476208149881</v>
      </c>
      <c r="E139" s="893">
        <f>Import!F132</f>
        <v>2130.8469658959957</v>
      </c>
      <c r="F139" s="893">
        <f>Import!G132+Import!H132+Import!I132</f>
        <v>197.45004915621672</v>
      </c>
      <c r="G139" s="886">
        <v>0</v>
      </c>
      <c r="H139" s="883">
        <v>0</v>
      </c>
      <c r="I139" s="884">
        <v>0</v>
      </c>
    </row>
    <row r="140" spans="1:10">
      <c r="A140" s="2">
        <v>131</v>
      </c>
      <c r="B140" s="894">
        <v>44022</v>
      </c>
      <c r="C140" s="893">
        <f>Import!D133</f>
        <v>22102.757593743798</v>
      </c>
      <c r="D140" s="893">
        <f>Import!E133</f>
        <v>667.73276556453766</v>
      </c>
      <c r="E140" s="893">
        <f>Import!F133</f>
        <v>2025.9837830296922</v>
      </c>
      <c r="F140" s="893">
        <f>Import!G133+Import!H133+Import!I133</f>
        <v>189.69169200249706</v>
      </c>
      <c r="G140" s="886">
        <v>0</v>
      </c>
      <c r="H140" s="883">
        <v>0</v>
      </c>
      <c r="I140" s="884">
        <v>0</v>
      </c>
    </row>
    <row r="141" spans="1:10">
      <c r="A141" s="2">
        <v>132</v>
      </c>
      <c r="B141" s="894">
        <v>44023</v>
      </c>
      <c r="C141" s="893">
        <f>Import!D134</f>
        <v>20952.947261753379</v>
      </c>
      <c r="D141" s="893">
        <f>Import!E134</f>
        <v>612.21352694123186</v>
      </c>
      <c r="E141" s="893">
        <f>Import!F134</f>
        <v>1924.5511640154521</v>
      </c>
      <c r="F141" s="893">
        <f>Import!G134+Import!H134+Import!I134</f>
        <v>181.90648241442187</v>
      </c>
      <c r="G141" s="886">
        <v>0</v>
      </c>
      <c r="H141" s="883">
        <v>0</v>
      </c>
      <c r="I141" s="884">
        <v>0</v>
      </c>
    </row>
    <row r="142" spans="1:10">
      <c r="A142" s="2">
        <v>133</v>
      </c>
      <c r="B142" s="894">
        <v>44024</v>
      </c>
      <c r="C142" s="893">
        <f>Import!D135</f>
        <v>19847.242466082778</v>
      </c>
      <c r="D142" s="893">
        <f>Import!E135</f>
        <v>561.07898867435415</v>
      </c>
      <c r="E142" s="893">
        <f>Import!F135</f>
        <v>1826.6789253685661</v>
      </c>
      <c r="F142" s="893">
        <f>Import!G135+Import!H135+Import!I135</f>
        <v>174.14355604967812</v>
      </c>
      <c r="G142" s="886">
        <v>0</v>
      </c>
      <c r="H142" s="883">
        <v>0</v>
      </c>
      <c r="I142" s="884">
        <v>0</v>
      </c>
    </row>
    <row r="143" spans="1:10">
      <c r="A143" s="2">
        <v>134</v>
      </c>
      <c r="B143" s="894">
        <v>44025</v>
      </c>
      <c r="C143" s="893">
        <f>Import!D136</f>
        <v>18786.305626048754</v>
      </c>
      <c r="D143" s="893">
        <f>Import!E136</f>
        <v>514.06242703736984</v>
      </c>
      <c r="E143" s="893">
        <f>Import!F136</f>
        <v>1732.4501771481421</v>
      </c>
      <c r="F143" s="893">
        <f>Import!G136+Import!H136+Import!I136</f>
        <v>166.44591200854262</v>
      </c>
      <c r="G143" s="886">
        <v>0</v>
      </c>
      <c r="H143" s="883">
        <v>0</v>
      </c>
      <c r="I143" s="884">
        <v>0</v>
      </c>
    </row>
    <row r="144" spans="1:10">
      <c r="A144" s="2">
        <v>135</v>
      </c>
      <c r="B144" s="894">
        <v>44026</v>
      </c>
      <c r="C144" s="893">
        <f>Import!D137</f>
        <v>17770.334101268036</v>
      </c>
      <c r="D144" s="893">
        <f>Import!E137</f>
        <v>470.89492818800147</v>
      </c>
      <c r="E144" s="893">
        <f>Import!F137</f>
        <v>1641.9086473811606</v>
      </c>
      <c r="F144" s="893">
        <f>Import!G137+Import!H137+Import!I137</f>
        <v>158.8507502113614</v>
      </c>
      <c r="G144" s="886">
        <v>0</v>
      </c>
      <c r="H144" s="883">
        <v>0</v>
      </c>
      <c r="I144" s="884">
        <v>0</v>
      </c>
    </row>
    <row r="145" spans="1:9">
      <c r="A145" s="2">
        <v>136</v>
      </c>
      <c r="B145" s="894">
        <v>44027</v>
      </c>
      <c r="C145" s="893">
        <f>Import!D138</f>
        <v>16799.140377354663</v>
      </c>
      <c r="D145" s="893">
        <f>Import!E138</f>
        <v>431.3103953414244</v>
      </c>
      <c r="E145" s="893">
        <f>Import!F138</f>
        <v>1555.0650683004753</v>
      </c>
      <c r="F145" s="893">
        <f>Import!G138+Import!H138+Import!I138</f>
        <v>151.38985181194178</v>
      </c>
      <c r="G145" s="886">
        <v>0</v>
      </c>
      <c r="H145" s="883">
        <v>0</v>
      </c>
      <c r="I145" s="884">
        <v>0</v>
      </c>
    </row>
    <row r="146" spans="1:9">
      <c r="A146" s="2">
        <v>137</v>
      </c>
      <c r="B146" s="894">
        <v>44028</v>
      </c>
      <c r="C146" s="893">
        <f>Import!D139</f>
        <v>15872.221675428254</v>
      </c>
      <c r="D146" s="893">
        <f>Import!E139</f>
        <v>395.0493272200228</v>
      </c>
      <c r="E146" s="893">
        <f>Import!F139</f>
        <v>1471.9027191406869</v>
      </c>
      <c r="F146" s="893">
        <f>Import!G139+Import!H139+Import!I139</f>
        <v>144.08998502987026</v>
      </c>
      <c r="G146" s="886">
        <v>0</v>
      </c>
      <c r="H146" s="883">
        <v>0</v>
      </c>
      <c r="I146" s="884">
        <v>0</v>
      </c>
    </row>
    <row r="147" spans="1:9">
      <c r="A147" s="2">
        <v>138</v>
      </c>
      <c r="B147" s="894">
        <v>44029</v>
      </c>
      <c r="C147" s="893">
        <f>Import!D140</f>
        <v>14988.820048606587</v>
      </c>
      <c r="D147" s="893">
        <f>Import!E140</f>
        <v>361.86158186389503</v>
      </c>
      <c r="E147" s="893">
        <f>Import!F140</f>
        <v>1392.3822186036202</v>
      </c>
      <c r="F147" s="893">
        <f>Import!G140+Import!H140+Import!I140</f>
        <v>136.97332229663675</v>
      </c>
      <c r="G147" s="886">
        <v>0</v>
      </c>
      <c r="H147" s="883">
        <v>0</v>
      </c>
      <c r="I147" s="884">
        <v>0</v>
      </c>
    </row>
    <row r="148" spans="1:9">
      <c r="A148" s="2">
        <v>139</v>
      </c>
      <c r="B148" s="894">
        <v>44030</v>
      </c>
      <c r="C148" s="893">
        <f>Import!D141</f>
        <v>14147.974003875164</v>
      </c>
      <c r="D148" s="893">
        <f>Import!E141</f>
        <v>331.50831297082408</v>
      </c>
      <c r="E148" s="893">
        <f>Import!F141</f>
        <v>1316.4456551396624</v>
      </c>
      <c r="F148" s="893">
        <f>Import!G141+Import!H141+Import!I141</f>
        <v>130.0578576503822</v>
      </c>
      <c r="G148" s="886">
        <v>0</v>
      </c>
      <c r="H148" s="883">
        <v>0</v>
      </c>
      <c r="I148" s="884">
        <v>0</v>
      </c>
    </row>
    <row r="149" spans="1:9">
      <c r="A149" s="2">
        <v>140</v>
      </c>
      <c r="B149" s="894">
        <v>44031</v>
      </c>
      <c r="C149" s="893">
        <f>Import!D142</f>
        <v>13348.56263260698</v>
      </c>
      <c r="D149" s="893">
        <f>Import!E142</f>
        <v>303.76323984188429</v>
      </c>
      <c r="E149" s="893">
        <f>Import!F142</f>
        <v>1244.0201363863898</v>
      </c>
      <c r="F149" s="893">
        <f>Import!G142+Import!H142+Import!I142</f>
        <v>123.35781590131359</v>
      </c>
      <c r="G149" s="886">
        <v>0</v>
      </c>
      <c r="H149" s="883">
        <v>0</v>
      </c>
      <c r="I149" s="884">
        <v>0</v>
      </c>
    </row>
    <row r="150" spans="1:9">
      <c r="A150" s="2">
        <v>141</v>
      </c>
      <c r="B150" s="894">
        <v>44032</v>
      </c>
      <c r="C150" s="893">
        <f>Import!D143</f>
        <v>12589.343160723149</v>
      </c>
      <c r="D150" s="893">
        <f>Import!E143</f>
        <v>278.41338771810859</v>
      </c>
      <c r="E150" s="893">
        <f>Import!F143</f>
        <v>1175.0208314735655</v>
      </c>
      <c r="F150" s="893">
        <f>Import!G143+Import!H143+Import!I143</f>
        <v>116.88404725877855</v>
      </c>
      <c r="G150" s="886">
        <v>0</v>
      </c>
      <c r="H150" s="883">
        <v>0</v>
      </c>
      <c r="I150" s="884">
        <v>0</v>
      </c>
    </row>
    <row r="151" spans="1:9">
      <c r="A151" s="2">
        <v>142</v>
      </c>
      <c r="B151" s="894">
        <v>44033</v>
      </c>
      <c r="C151" s="893">
        <f>Import!D144</f>
        <v>11868.982749110894</v>
      </c>
      <c r="D151" s="893">
        <f>Import!E144</f>
        <v>255.25941331924176</v>
      </c>
      <c r="E151" s="893">
        <f>Import!F144</f>
        <v>1109.3535721055434</v>
      </c>
      <c r="F151" s="893">
        <f>Import!G144+Import!H144+Import!I144</f>
        <v>110.64440290389309</v>
      </c>
      <c r="G151" s="886">
        <v>0</v>
      </c>
      <c r="H151" s="883">
        <v>0</v>
      </c>
      <c r="I151" s="884">
        <v>0</v>
      </c>
    </row>
    <row r="152" spans="1:9">
      <c r="A152" s="2">
        <v>143</v>
      </c>
      <c r="B152" s="894">
        <v>44034</v>
      </c>
      <c r="C152" s="893">
        <f>Import!D145</f>
        <v>11186.085292519445</v>
      </c>
      <c r="D152" s="893">
        <f>Import!E145</f>
        <v>234.11561093908477</v>
      </c>
      <c r="E152" s="893">
        <f>Import!F145</f>
        <v>1046.9170707814521</v>
      </c>
      <c r="F152" s="893">
        <f>Import!G145+Import!H145+Import!I145</f>
        <v>104.6440884534757</v>
      </c>
      <c r="G152" s="886">
        <v>0</v>
      </c>
      <c r="H152" s="883">
        <v>0</v>
      </c>
      <c r="I152" s="884">
        <v>0</v>
      </c>
    </row>
    <row r="153" spans="1:9">
      <c r="A153" s="2">
        <v>144</v>
      </c>
      <c r="B153" s="894">
        <v>44035</v>
      </c>
      <c r="C153" s="893">
        <f>Import!D146</f>
        <v>10539.213884651581</v>
      </c>
      <c r="D153" s="893">
        <f>Import!E146</f>
        <v>214.80967751210105</v>
      </c>
      <c r="E153" s="893">
        <f>Import!F146</f>
        <v>987.60480745051223</v>
      </c>
      <c r="F153" s="893">
        <f>Import!G146+Import!H146+Import!I146</f>
        <v>98.885993436397357</v>
      </c>
      <c r="G153" s="886">
        <v>0</v>
      </c>
      <c r="H153" s="883">
        <v>0</v>
      </c>
      <c r="I153" s="884">
        <v>0</v>
      </c>
    </row>
    <row r="154" spans="1:9">
      <c r="A154" s="2">
        <v>145</v>
      </c>
      <c r="B154" s="894">
        <v>44036</v>
      </c>
      <c r="C154" s="893">
        <f>Import!D147</f>
        <v>9926.9095409500005</v>
      </c>
      <c r="D154" s="893">
        <f>Import!E147</f>
        <v>197.18230051735151</v>
      </c>
      <c r="E154" s="893">
        <f>Import!F147</f>
        <v>931.30662944752453</v>
      </c>
      <c r="F154" s="893">
        <f>Import!G147+Import!H147+Import!I147</f>
        <v>93.370995834350538</v>
      </c>
      <c r="G154" s="886">
        <v>0</v>
      </c>
      <c r="H154" s="883">
        <v>0</v>
      </c>
      <c r="I154" s="884">
        <v>0</v>
      </c>
    </row>
    <row r="155" spans="1:9">
      <c r="A155" s="2">
        <v>146</v>
      </c>
      <c r="B155" s="894">
        <v>44037</v>
      </c>
      <c r="C155" s="893">
        <f>Import!D148</f>
        <v>9347.7066999783601</v>
      </c>
      <c r="D155" s="893">
        <f>Import!E148</f>
        <v>181.08662023331459</v>
      </c>
      <c r="E155" s="893">
        <f>Import!F148</f>
        <v>877.91010375778762</v>
      </c>
      <c r="F155" s="893">
        <f>Import!G148+Import!H148+Import!I148</f>
        <v>88.098241463939161</v>
      </c>
      <c r="G155" s="886">
        <v>0</v>
      </c>
      <c r="H155" s="883">
        <v>0</v>
      </c>
      <c r="I155" s="884">
        <v>0</v>
      </c>
    </row>
    <row r="156" spans="1:9">
      <c r="A156" s="2">
        <v>147</v>
      </c>
      <c r="B156" s="894">
        <v>44038</v>
      </c>
      <c r="C156" s="893">
        <f>Import!D149</f>
        <v>8800.1459599346181</v>
      </c>
      <c r="D156" s="893">
        <f>Import!E149</f>
        <v>166.38760747275438</v>
      </c>
      <c r="E156" s="893">
        <f>Import!F149</f>
        <v>827.30165551837877</v>
      </c>
      <c r="F156" s="893">
        <f>Import!G149+Import!H149+Import!I149</f>
        <v>83.065398530253418</v>
      </c>
      <c r="G156" s="886">
        <v>0</v>
      </c>
      <c r="H156" s="883">
        <v>0</v>
      </c>
      <c r="I156" s="884">
        <v>0</v>
      </c>
    </row>
    <row r="157" spans="1:9">
      <c r="A157" s="2">
        <v>148</v>
      </c>
      <c r="B157" s="894">
        <v>44039</v>
      </c>
      <c r="C157" s="893">
        <f>Import!D150</f>
        <v>8282.7844488521005</v>
      </c>
      <c r="D157" s="893">
        <f>Import!E150</f>
        <v>152.96138927389077</v>
      </c>
      <c r="E157" s="893">
        <f>Import!F150</f>
        <v>779.36752214142871</v>
      </c>
      <c r="F157" s="893">
        <f>Import!G150+Import!H150+Import!I150</f>
        <v>78.268888093864405</v>
      </c>
      <c r="G157" s="886">
        <v>0</v>
      </c>
      <c r="H157" s="883">
        <v>0</v>
      </c>
      <c r="I157" s="884">
        <v>0</v>
      </c>
    </row>
    <row r="158" spans="1:9">
      <c r="A158" s="2">
        <v>149</v>
      </c>
      <c r="B158" s="894">
        <v>44040</v>
      </c>
      <c r="C158" s="893">
        <f>Import!D151</f>
        <v>7794.2041752833393</v>
      </c>
      <c r="D158" s="893">
        <f>Import!E151</f>
        <v>140.69454787249299</v>
      </c>
      <c r="E158" s="893">
        <f>Import!F151</f>
        <v>733.99454849623362</v>
      </c>
      <c r="F158" s="893">
        <f>Import!G151+Import!H151+Import!I151</f>
        <v>73.704091489521005</v>
      </c>
      <c r="G158" s="886">
        <v>0</v>
      </c>
      <c r="H158" s="883">
        <v>0</v>
      </c>
      <c r="I158" s="884">
        <v>0</v>
      </c>
    </row>
    <row r="159" spans="1:9">
      <c r="A159" s="2">
        <v>150</v>
      </c>
      <c r="B159" s="894">
        <v>44041</v>
      </c>
      <c r="C159" s="893">
        <f>Import!D152</f>
        <v>7333.0186603816965</v>
      </c>
      <c r="D159" s="893">
        <f>Import!E152</f>
        <v>129.48341241426249</v>
      </c>
      <c r="E159" s="893">
        <f>Import!F152</f>
        <v>691.07084515503993</v>
      </c>
      <c r="F159" s="893">
        <f>Import!G152+Import!H152+Import!I152</f>
        <v>69.365535938020344</v>
      </c>
      <c r="G159" s="886">
        <v>0</v>
      </c>
      <c r="H159" s="883">
        <v>0</v>
      </c>
      <c r="I159" s="884">
        <v>0</v>
      </c>
    </row>
    <row r="160" spans="1:9">
      <c r="A160" s="2">
        <v>151</v>
      </c>
      <c r="B160" s="894">
        <v>44042</v>
      </c>
      <c r="C160" s="893">
        <f>Import!D153</f>
        <v>6897.8781118552006</v>
      </c>
      <c r="D160" s="893">
        <f>Import!E153</f>
        <v>119.23335809297589</v>
      </c>
      <c r="E160" s="893">
        <f>Import!F153</f>
        <v>650.48632873470103</v>
      </c>
      <c r="F160" s="893">
        <f>Import!G153+Import!H153+Import!I153</f>
        <v>65.247059721577045</v>
      </c>
      <c r="G160" s="886">
        <v>0</v>
      </c>
      <c r="H160" s="883">
        <v>0</v>
      </c>
      <c r="I160" s="884">
        <v>0</v>
      </c>
    </row>
    <row r="161" spans="1:9">
      <c r="A161" s="2">
        <v>152</v>
      </c>
      <c r="B161" s="894">
        <v>44043</v>
      </c>
      <c r="C161" s="893">
        <f>Import!D154</f>
        <v>6487.4733647797539</v>
      </c>
      <c r="D161" s="893">
        <f>Import!E154</f>
        <v>109.85812354403372</v>
      </c>
      <c r="E161" s="893">
        <f>Import!F154</f>
        <v>612.13316079761125</v>
      </c>
      <c r="F161" s="893">
        <f>Import!G154+Import!H154+Import!I154</f>
        <v>61.341958363298154</v>
      </c>
      <c r="G161" s="886">
        <v>0</v>
      </c>
      <c r="H161" s="883">
        <v>0</v>
      </c>
      <c r="I161" s="884">
        <v>0</v>
      </c>
    </row>
    <row r="162" spans="1:9">
      <c r="A162" s="2">
        <v>153</v>
      </c>
      <c r="B162" s="894">
        <v>44044</v>
      </c>
      <c r="C162" s="893">
        <f>Import!D155</f>
        <v>6100.5387832302413</v>
      </c>
      <c r="D162" s="893">
        <f>Import!E155</f>
        <v>101.27915423370678</v>
      </c>
      <c r="E162" s="893">
        <f>Import!F155</f>
        <v>575.90609955858804</v>
      </c>
      <c r="F162" s="893">
        <f>Import!G155+Import!H155+Import!I155</f>
        <v>57.643113276166616</v>
      </c>
      <c r="G162" s="886">
        <v>0</v>
      </c>
      <c r="H162" s="883">
        <v>0</v>
      </c>
      <c r="I162" s="884">
        <v>0</v>
      </c>
    </row>
    <row r="163" spans="1:9">
      <c r="A163" s="2">
        <v>154</v>
      </c>
      <c r="B163" s="894">
        <v>44045</v>
      </c>
      <c r="C163" s="893">
        <f>Import!D156</f>
        <v>5735.8542896373638</v>
      </c>
      <c r="D163" s="893">
        <f>Import!E156</f>
        <v>93.424977130577076</v>
      </c>
      <c r="E163" s="893">
        <f>Import!F156</f>
        <v>541.70277673270732</v>
      </c>
      <c r="F163" s="893">
        <f>Import!G156+Import!H156+Import!I156</f>
        <v>54.143104337026983</v>
      </c>
      <c r="G163" s="886">
        <v>0</v>
      </c>
      <c r="H163" s="883">
        <v>0</v>
      </c>
      <c r="I163" s="884">
        <v>0</v>
      </c>
    </row>
    <row r="164" spans="1:9">
      <c r="A164" s="2">
        <v>155</v>
      </c>
      <c r="B164" s="894">
        <v>44046</v>
      </c>
      <c r="C164" s="893">
        <f>Import!D157</f>
        <v>5392.2466652522526</v>
      </c>
      <c r="D164" s="893">
        <f>Import!E157</f>
        <v>86.230610015498755</v>
      </c>
      <c r="E164" s="893">
        <f>Import!F157</f>
        <v>509.42391021061331</v>
      </c>
      <c r="F164" s="893">
        <f>Import!G157+Import!H157+Import!I157</f>
        <v>50.834307805253601</v>
      </c>
      <c r="G164" s="886">
        <v>0</v>
      </c>
      <c r="H164" s="883">
        <v>0</v>
      </c>
      <c r="I164" s="884">
        <v>0</v>
      </c>
    </row>
    <row r="165" spans="1:9">
      <c r="A165" s="2">
        <v>156</v>
      </c>
      <c r="B165" s="894">
        <v>44047</v>
      </c>
      <c r="C165" s="893">
        <f>Import!D158</f>
        <v>5068.5902446818836</v>
      </c>
      <c r="D165" s="893">
        <f>Import!E158</f>
        <v>79.637007284994809</v>
      </c>
      <c r="E165" s="893">
        <f>Import!F158</f>
        <v>478.97346182569373</v>
      </c>
      <c r="F165" s="893">
        <f>Import!G158+Import!H158+Import!I158</f>
        <v>47.708980951197013</v>
      </c>
      <c r="G165" s="886">
        <v>0</v>
      </c>
      <c r="H165" s="883">
        <v>0</v>
      </c>
      <c r="I165" s="884">
        <v>0</v>
      </c>
    </row>
    <row r="166" spans="1:9">
      <c r="A166" s="2">
        <v>157</v>
      </c>
      <c r="B166" s="894">
        <v>44048</v>
      </c>
      <c r="C166" s="893">
        <f>Import!D159</f>
        <v>4763.8071097659886</v>
      </c>
      <c r="D166" s="893">
        <f>Import!E159</f>
        <v>73.59054295054905</v>
      </c>
      <c r="E166" s="893">
        <f>Import!F159</f>
        <v>450.25874824967411</v>
      </c>
      <c r="F166" s="893">
        <f>Import!G159+Import!H159+Import!I159</f>
        <v>44.759334691873583</v>
      </c>
      <c r="G166" s="886">
        <v>0</v>
      </c>
      <c r="H166" s="883">
        <v>0</v>
      </c>
      <c r="I166" s="884">
        <v>0</v>
      </c>
    </row>
    <row r="167" spans="1:9">
      <c r="A167" s="2">
        <v>158</v>
      </c>
      <c r="B167" s="894">
        <v>44049</v>
      </c>
      <c r="C167" s="893">
        <f>Import!D160</f>
        <v>4476.8668727588292</v>
      </c>
      <c r="D167" s="893">
        <f>Import!E160</f>
        <v>68.042530666029307</v>
      </c>
      <c r="E167" s="893">
        <f>Import!F160</f>
        <v>423.19051199194837</v>
      </c>
      <c r="F167" s="893">
        <f>Import!G160+Import!H160+Import!I160</f>
        <v>41.977595455241264</v>
      </c>
      <c r="G167" s="886">
        <v>0</v>
      </c>
      <c r="H167" s="883">
        <v>0</v>
      </c>
      <c r="I167" s="884">
        <v>0</v>
      </c>
    </row>
    <row r="168" spans="1:9">
      <c r="A168" s="2">
        <v>159</v>
      </c>
      <c r="B168" s="894">
        <v>44050</v>
      </c>
      <c r="C168" s="893">
        <f>Import!D161</f>
        <v>4206.786125552534</v>
      </c>
      <c r="D168" s="893">
        <f>Import!E161</f>
        <v>62.948779972059953</v>
      </c>
      <c r="E168" s="893">
        <f>Import!F161</f>
        <v>397.68295855953545</v>
      </c>
      <c r="F168" s="893">
        <f>Import!G161+Import!H161+Import!I161</f>
        <v>39.356057413371609</v>
      </c>
      <c r="G168" s="886">
        <v>0</v>
      </c>
      <c r="H168" s="883">
        <v>0</v>
      </c>
      <c r="I168" s="884">
        <v>0</v>
      </c>
    </row>
    <row r="169" spans="1:9">
      <c r="A169" s="2">
        <v>160</v>
      </c>
      <c r="B169" s="894">
        <v>44051</v>
      </c>
      <c r="C169" s="893">
        <f>Import!D162</f>
        <v>3952.6276202630679</v>
      </c>
      <c r="D169" s="893">
        <f>Import!E162</f>
        <v>58.269187483716543</v>
      </c>
      <c r="E169" s="893">
        <f>Import!F162</f>
        <v>373.65376503856692</v>
      </c>
      <c r="F169" s="893">
        <f>Import!G162+Import!H162+Import!I162</f>
        <v>36.887126141667245</v>
      </c>
      <c r="G169" s="886">
        <v>0</v>
      </c>
      <c r="H169" s="883">
        <v>0</v>
      </c>
      <c r="I169" s="884">
        <v>0</v>
      </c>
    </row>
    <row r="170" spans="1:9">
      <c r="A170" s="2">
        <v>161</v>
      </c>
      <c r="B170" s="894">
        <v>44052</v>
      </c>
      <c r="C170" s="893">
        <f>Import!D163</f>
        <v>3713.4992366579368</v>
      </c>
      <c r="D170" s="893">
        <f>Import!E163</f>
        <v>53.967361428778048</v>
      </c>
      <c r="E170" s="893">
        <f>Import!F163</f>
        <v>351.02406466731679</v>
      </c>
      <c r="F170" s="893">
        <f>Import!G163+Import!H163+Import!I163</f>
        <v>34.563354678110571</v>
      </c>
      <c r="G170" s="886">
        <v>0</v>
      </c>
      <c r="H170" s="883">
        <v>0</v>
      </c>
      <c r="I170" s="884">
        <v>0</v>
      </c>
    </row>
    <row r="171" spans="1:9">
      <c r="A171" s="2">
        <v>162</v>
      </c>
      <c r="B171" s="894">
        <v>44053</v>
      </c>
      <c r="C171" s="893">
        <f>Import!D164</f>
        <v>3488.5527834282548</v>
      </c>
      <c r="D171" s="893">
        <f>Import!E164</f>
        <v>50.010277737105518</v>
      </c>
      <c r="E171" s="893">
        <f>Import!F164</f>
        <v>329.71841137017088</v>
      </c>
      <c r="F171" s="893">
        <f>Import!G164+Import!H164+Import!I164</f>
        <v>32.377472874959324</v>
      </c>
      <c r="G171" s="886">
        <v>0</v>
      </c>
      <c r="H171" s="883">
        <v>0</v>
      </c>
      <c r="I171" s="884">
        <v>0</v>
      </c>
    </row>
    <row r="172" spans="1:9">
      <c r="A172" s="2">
        <v>163</v>
      </c>
      <c r="B172" s="894">
        <v>44054</v>
      </c>
      <c r="C172" s="893">
        <f>Import!D165</f>
        <v>3276.9826730146287</v>
      </c>
      <c r="D172" s="893">
        <f>Import!E165</f>
        <v>46.367965762427012</v>
      </c>
      <c r="E172" s="893">
        <f>Import!F165</f>
        <v>309.66472769903129</v>
      </c>
      <c r="F172" s="893">
        <f>Import!G165+Import!H165+Import!I165</f>
        <v>30.322410856490738</v>
      </c>
      <c r="G172" s="886">
        <v>0</v>
      </c>
      <c r="H172" s="883">
        <v>0</v>
      </c>
      <c r="I172" s="884">
        <v>0</v>
      </c>
    </row>
    <row r="173" spans="1:9">
      <c r="A173" s="2">
        <v>164</v>
      </c>
      <c r="B173" s="894">
        <v>44055</v>
      </c>
      <c r="C173" s="893">
        <f>Import!D166</f>
        <v>3078.0245034277123</v>
      </c>
      <c r="D173" s="893">
        <f>Import!E166</f>
        <v>43.013221665571081</v>
      </c>
      <c r="E173" s="893">
        <f>Import!F166</f>
        <v>290.79423917274067</v>
      </c>
      <c r="F173" s="893">
        <f>Import!G166+Import!H166+Import!I166</f>
        <v>28.3913173211604</v>
      </c>
      <c r="G173" s="886">
        <v>0</v>
      </c>
      <c r="H173" s="883">
        <v>0</v>
      </c>
      <c r="I173" s="884">
        <v>0</v>
      </c>
    </row>
    <row r="174" spans="1:9">
      <c r="A174" s="2">
        <v>165</v>
      </c>
      <c r="B174" s="894">
        <v>44056</v>
      </c>
      <c r="C174" s="893">
        <f>Import!D167</f>
        <v>2890.9535751219032</v>
      </c>
      <c r="D174" s="893">
        <f>Import!E167</f>
        <v>39.921347486620505</v>
      </c>
      <c r="E174" s="893">
        <f>Import!F167</f>
        <v>273.04139760709194</v>
      </c>
      <c r="F174" s="893">
        <f>Import!G167+Import!H167+Import!I167</f>
        <v>26.577573355429923</v>
      </c>
      <c r="G174" s="886">
        <v>0</v>
      </c>
      <c r="H174" s="883">
        <v>0</v>
      </c>
      <c r="I174" s="884">
        <v>0</v>
      </c>
    </row>
    <row r="175" spans="1:9">
      <c r="A175" s="2">
        <v>166</v>
      </c>
      <c r="B175" s="894">
        <v>44057</v>
      </c>
      <c r="C175" s="893">
        <f>Import!D168</f>
        <v>2715.0833663644539</v>
      </c>
      <c r="D175" s="893">
        <f>Import!E168</f>
        <v>37.069913969438879</v>
      </c>
      <c r="E175" s="893">
        <f>Import!F168</f>
        <v>256.34379568008245</v>
      </c>
      <c r="F175" s="893">
        <f>Import!G168+Import!H168+Import!I168</f>
        <v>24.874802359861938</v>
      </c>
      <c r="G175" s="886">
        <v>0</v>
      </c>
      <c r="H175" s="883">
        <v>0</v>
      </c>
      <c r="I175" s="884">
        <v>0</v>
      </c>
    </row>
    <row r="176" spans="1:9">
      <c r="A176" s="2">
        <v>167</v>
      </c>
      <c r="B176" s="894">
        <v>44058</v>
      </c>
      <c r="C176" s="893">
        <f>Import!D169</f>
        <v>2549.7639865878186</v>
      </c>
      <c r="D176" s="893">
        <f>Import!E169</f>
        <v>34.438545265113333</v>
      </c>
      <c r="E176" s="893">
        <f>Import!F169</f>
        <v>240.64207467267354</v>
      </c>
      <c r="F176" s="893">
        <f>Import!G169+Import!H169+Import!I169</f>
        <v>23.276876626044821</v>
      </c>
      <c r="G176" s="886">
        <v>0</v>
      </c>
      <c r="H176" s="883">
        <v>0</v>
      </c>
      <c r="I176" s="884">
        <v>0</v>
      </c>
    </row>
    <row r="177" spans="1:9">
      <c r="A177" s="2">
        <v>168</v>
      </c>
      <c r="B177" s="894">
        <v>44059</v>
      </c>
      <c r="C177" s="893">
        <f>Import!D170</f>
        <v>2394.3806238300672</v>
      </c>
      <c r="D177" s="893">
        <f>Import!E170</f>
        <v>32.008723722794826</v>
      </c>
      <c r="E177" s="893">
        <f>Import!F170</f>
        <v>225.87982705874077</v>
      </c>
      <c r="F177" s="893">
        <f>Import!G170+Import!H170+Import!I170</f>
        <v>21.777921045529322</v>
      </c>
      <c r="G177" s="886">
        <v>0</v>
      </c>
      <c r="H177" s="883">
        <v>0</v>
      </c>
      <c r="I177" s="884">
        <v>0</v>
      </c>
    </row>
    <row r="178" spans="1:9">
      <c r="A178" s="2">
        <v>169</v>
      </c>
      <c r="B178" s="894">
        <v>44060</v>
      </c>
      <c r="C178" s="893">
        <f>Import!D171</f>
        <v>2248.3519994781627</v>
      </c>
      <c r="D178" s="893">
        <f>Import!E171</f>
        <v>29.763613070742039</v>
      </c>
      <c r="E178" s="893">
        <f>Import!F171</f>
        <v>212.0034953843153</v>
      </c>
      <c r="F178" s="893">
        <f>Import!G171+Import!H171+Import!I171</f>
        <v>20.372314379173371</v>
      </c>
      <c r="G178" s="886">
        <v>0</v>
      </c>
      <c r="H178" s="883">
        <v>0</v>
      </c>
      <c r="I178" s="884">
        <v>0</v>
      </c>
    </row>
    <row r="179" spans="1:9">
      <c r="A179" s="2">
        <v>170</v>
      </c>
      <c r="B179" s="894">
        <v>44061</v>
      </c>
      <c r="C179" s="893">
        <f>Import!D172</f>
        <v>2111.1288410640755</v>
      </c>
      <c r="D179" s="893">
        <f>Import!E172</f>
        <v>27.687898392054166</v>
      </c>
      <c r="E179" s="893">
        <f>Import!F172</f>
        <v>198.96226867144111</v>
      </c>
      <c r="F179" s="893">
        <f>Import!G172+Import!H172+Import!I172</f>
        <v>19.054688466967384</v>
      </c>
      <c r="G179" s="886">
        <v>0</v>
      </c>
      <c r="H179" s="883">
        <v>0</v>
      </c>
      <c r="I179" s="884">
        <v>0</v>
      </c>
    </row>
    <row r="180" spans="1:9">
      <c r="A180" s="2">
        <v>171</v>
      </c>
      <c r="B180" s="894">
        <v>44062</v>
      </c>
      <c r="C180" s="893">
        <f>Import!D173</f>
        <v>1982.1923817653453</v>
      </c>
      <c r="D180" s="893">
        <f>Import!E173</f>
        <v>25.767641404759516</v>
      </c>
      <c r="E180" s="893">
        <f>Import!F173</f>
        <v>186.70797740242384</v>
      </c>
      <c r="F180" s="893">
        <f>Import!G173+Import!H173+Import!I173</f>
        <v>17.819925714366711</v>
      </c>
      <c r="G180" s="886">
        <v>0</v>
      </c>
      <c r="H180" s="883">
        <v>0</v>
      </c>
      <c r="I180" s="884">
        <v>0</v>
      </c>
    </row>
    <row r="181" spans="1:9">
      <c r="A181" s="2">
        <v>172</v>
      </c>
      <c r="B181" s="894">
        <v>44063</v>
      </c>
      <c r="C181" s="893">
        <f>Import!D174</f>
        <v>1861.0528934789588</v>
      </c>
      <c r="D181" s="893">
        <f>Import!E174</f>
        <v>23.990149661692744</v>
      </c>
      <c r="E181" s="893">
        <f>Import!F174</f>
        <v>175.19498798282015</v>
      </c>
      <c r="F181" s="893">
        <f>Import!G174+Import!H174+Import!I174</f>
        <v>16.663155151172983</v>
      </c>
      <c r="G181" s="886">
        <v>0</v>
      </c>
      <c r="H181" s="883">
        <v>0</v>
      </c>
      <c r="I181" s="884">
        <v>0</v>
      </c>
    </row>
    <row r="182" spans="1:9">
      <c r="A182" s="2">
        <v>173</v>
      </c>
      <c r="B182" s="894">
        <v>44064</v>
      </c>
      <c r="C182" s="893">
        <f>Import!D175</f>
        <v>1747.2482588264543</v>
      </c>
      <c r="D182" s="893">
        <f>Import!E175</f>
        <v>22.343858389777633</v>
      </c>
      <c r="E182" s="893">
        <f>Import!F175</f>
        <v>164.38009744352729</v>
      </c>
      <c r="F182" s="893">
        <f>Import!G175+Import!H175+Import!I175</f>
        <v>15.579747322840966</v>
      </c>
      <c r="G182" s="886">
        <v>0</v>
      </c>
      <c r="H182" s="883">
        <v>0</v>
      </c>
      <c r="I182" s="884">
        <v>0</v>
      </c>
    </row>
    <row r="183" spans="1:9">
      <c r="A183" s="2">
        <v>174</v>
      </c>
      <c r="B183" s="894">
        <v>44065</v>
      </c>
      <c r="C183" s="893">
        <f>Import!D176</f>
        <v>1640.3425861709052</v>
      </c>
      <c r="D183" s="893">
        <f>Import!E176</f>
        <v>20.81822378936473</v>
      </c>
      <c r="E183" s="893">
        <f>Import!F176</f>
        <v>154.22242902144725</v>
      </c>
      <c r="F183" s="893">
        <f>Import!G176+Import!H176+Import!I176</f>
        <v>14.565308241491298</v>
      </c>
      <c r="G183" s="886">
        <v>0</v>
      </c>
      <c r="H183" s="883">
        <v>0</v>
      </c>
      <c r="I183" s="884">
        <v>0</v>
      </c>
    </row>
    <row r="184" spans="1:9">
      <c r="A184" s="2">
        <v>175</v>
      </c>
      <c r="B184" s="894">
        <v>44066</v>
      </c>
      <c r="C184" s="893">
        <f>Import!D177</f>
        <v>1539.9248706501628</v>
      </c>
      <c r="D184" s="893">
        <f>Import!E177</f>
        <v>19.403626711057214</v>
      </c>
      <c r="E184" s="893">
        <f>Import!F177</f>
        <v>144.68332915238398</v>
      </c>
      <c r="F184" s="893">
        <f>Import!G177+Import!H177+Import!I177</f>
        <v>13.61567259462521</v>
      </c>
      <c r="G184" s="886">
        <v>0</v>
      </c>
      <c r="H184" s="883">
        <v>0</v>
      </c>
      <c r="I184" s="884">
        <v>0</v>
      </c>
    </row>
    <row r="185" spans="1:9">
      <c r="A185" s="2">
        <v>176</v>
      </c>
      <c r="B185" s="894">
        <v>44067</v>
      </c>
      <c r="C185" s="893">
        <f>Import!D178</f>
        <v>1445.6077033269976</v>
      </c>
      <c r="D185" s="893">
        <f>Import!E178</f>
        <v>18.09128571926211</v>
      </c>
      <c r="E185" s="893">
        <f>Import!F178</f>
        <v>135.72626631730827</v>
      </c>
      <c r="F185" s="893">
        <f>Import!G178+Import!H178+Import!I178</f>
        <v>12.726896383310784</v>
      </c>
      <c r="G185" s="886">
        <v>0</v>
      </c>
      <c r="H185" s="883">
        <v>0</v>
      </c>
      <c r="I185" s="884">
        <v>0</v>
      </c>
    </row>
    <row r="186" spans="1:9">
      <c r="A186" s="2">
        <v>177</v>
      </c>
      <c r="B186" s="894">
        <v>44068</v>
      </c>
      <c r="C186" s="893">
        <f>Import!D179</f>
        <v>1357.0260298011574</v>
      </c>
      <c r="D186" s="893">
        <f>Import!E179</f>
        <v>16.873178638086561</v>
      </c>
      <c r="E186" s="893">
        <f>Import!F179</f>
        <v>127.316732102336</v>
      </c>
      <c r="F186" s="893">
        <f>Import!G179+Import!H179+Import!I179</f>
        <v>11.895249138192991</v>
      </c>
      <c r="G186" s="886">
        <v>0</v>
      </c>
      <c r="H186" s="883">
        <v>0</v>
      </c>
      <c r="I186" s="884">
        <v>0</v>
      </c>
    </row>
    <row r="187" spans="1:9">
      <c r="A187" s="2">
        <v>178</v>
      </c>
      <c r="B187" s="894">
        <v>44069</v>
      </c>
      <c r="C187" s="893">
        <f>Import!D180</f>
        <v>1273.8359589996237</v>
      </c>
      <c r="D187" s="893">
        <f>Import!E180</f>
        <v>15.741971755939462</v>
      </c>
      <c r="E187" s="893">
        <f>Import!F180</f>
        <v>119.42214476234453</v>
      </c>
      <c r="F187" s="893">
        <f>Import!G180+Import!H180+Import!I180</f>
        <v>11.117205840831781</v>
      </c>
      <c r="G187" s="886">
        <v>0</v>
      </c>
      <c r="H187" s="883">
        <v>0</v>
      </c>
      <c r="I187" s="884">
        <v>0</v>
      </c>
    </row>
    <row r="188" spans="1:9">
      <c r="A188" s="2">
        <v>179</v>
      </c>
      <c r="B188" s="894">
        <v>44070</v>
      </c>
      <c r="C188" s="893">
        <f>Import!D181</f>
        <v>1195.7136223413083</v>
      </c>
      <c r="D188" s="893">
        <f>Import!E181</f>
        <v>14.690955940235861</v>
      </c>
      <c r="E188" s="893">
        <f>Import!F181</f>
        <v>112.01175551689253</v>
      </c>
      <c r="F188" s="893">
        <f>Import!G181+Import!H181+Import!I181</f>
        <v>10.389438659365945</v>
      </c>
      <c r="G188" s="886">
        <v>0</v>
      </c>
      <c r="H188" s="883">
        <v>0</v>
      </c>
      <c r="I188" s="884">
        <v>0</v>
      </c>
    </row>
    <row r="189" spans="1:9">
      <c r="A189" s="2">
        <v>180</v>
      </c>
      <c r="B189" s="894">
        <v>44071</v>
      </c>
      <c r="C189" s="893">
        <f>Import!D182</f>
        <v>1122.3540830452503</v>
      </c>
      <c r="D189" s="893">
        <f>Import!E182</f>
        <v>13.713988983012046</v>
      </c>
      <c r="E189" s="893">
        <f>Import!F182</f>
        <v>105.05655775395002</v>
      </c>
      <c r="F189" s="893">
        <f>Import!G182+Import!H182+Import!I182</f>
        <v>9.7088085911195101</v>
      </c>
      <c r="G189" s="886">
        <v>0</v>
      </c>
      <c r="H189" s="883">
        <v>0</v>
      </c>
      <c r="I189" s="884">
        <v>0</v>
      </c>
    </row>
    <row r="190" spans="1:9">
      <c r="A190" s="2">
        <v>181</v>
      </c>
      <c r="B190" s="894">
        <v>44072</v>
      </c>
      <c r="C190" s="893">
        <f>Import!D183</f>
        <v>1053.4702950035198</v>
      </c>
      <c r="D190" s="893">
        <f>Import!E183</f>
        <v>12.80544356219133</v>
      </c>
      <c r="E190" s="893">
        <f>Import!F183</f>
        <v>98.529199270945398</v>
      </c>
      <c r="F190" s="893">
        <f>Import!G183+Import!H183+Import!I183</f>
        <v>9.0723570903099109</v>
      </c>
      <c r="G190" s="886">
        <v>0</v>
      </c>
      <c r="H190" s="883">
        <v>0</v>
      </c>
      <c r="I190" s="884">
        <v>0</v>
      </c>
    </row>
    <row r="191" spans="1:9">
      <c r="A191" s="2">
        <v>182</v>
      </c>
      <c r="B191" s="894">
        <v>44073</v>
      </c>
      <c r="C191" s="893">
        <f>Import!D184</f>
        <v>988.79211035972469</v>
      </c>
      <c r="D191" s="893">
        <f>Import!E184</f>
        <v>11.960160261925914</v>
      </c>
      <c r="E191" s="893">
        <f>Import!F184</f>
        <v>92.403897642966086</v>
      </c>
      <c r="F191" s="893">
        <f>Import!G184+Import!H184+Import!I184</f>
        <v>8.4772977462951769</v>
      </c>
      <c r="G191" s="886">
        <v>0</v>
      </c>
      <c r="H191" s="883">
        <v>0</v>
      </c>
      <c r="I191" s="884">
        <v>0</v>
      </c>
    </row>
    <row r="192" spans="1:9">
      <c r="A192" s="2">
        <v>183</v>
      </c>
      <c r="B192" s="894">
        <v>44074</v>
      </c>
      <c r="C192" s="893">
        <f>Import!D185</f>
        <v>928.06533471116643</v>
      </c>
      <c r="D192" s="893">
        <f>Import!E185</f>
        <v>11.17340514913403</v>
      </c>
      <c r="E192" s="893">
        <f>Import!F185</f>
        <v>86.656358773867836</v>
      </c>
      <c r="F192" s="893">
        <f>Import!G185+Import!H185+Import!I185</f>
        <v>7.9210080666359985</v>
      </c>
      <c r="G192" s="886">
        <v>0</v>
      </c>
      <c r="H192" s="883">
        <v>0</v>
      </c>
      <c r="I192" s="884">
        <v>0</v>
      </c>
    </row>
    <row r="193" spans="1:9">
      <c r="A193" s="2">
        <v>184</v>
      </c>
      <c r="B193" s="894">
        <v>44075</v>
      </c>
      <c r="C193" s="893">
        <f>Import!D186</f>
        <v>871.05082867860096</v>
      </c>
      <c r="D193" s="893">
        <f>Import!E186</f>
        <v>10.440831452351848</v>
      </c>
      <c r="E193" s="893">
        <f>Import!F186</f>
        <v>81.263698656901354</v>
      </c>
      <c r="F193" s="893">
        <f>Import!G186+Import!H186+Import!I186</f>
        <v>7.4010214094877691</v>
      </c>
      <c r="G193" s="886">
        <v>0</v>
      </c>
      <c r="H193" s="883">
        <v>0</v>
      </c>
      <c r="I193" s="884">
        <v>0</v>
      </c>
    </row>
    <row r="194" spans="1:9">
      <c r="A194" s="2">
        <v>185</v>
      </c>
      <c r="B194" s="894">
        <v>44076</v>
      </c>
      <c r="C194" s="893">
        <f>Import!D187</f>
        <v>817.52365445468604</v>
      </c>
      <c r="D194" s="893">
        <f>Import!E187</f>
        <v>9.7584449336243964</v>
      </c>
      <c r="E194" s="893">
        <f>Import!F187</f>
        <v>76.204368346672197</v>
      </c>
      <c r="F194" s="893">
        <f>Import!G187+Import!H187+Import!I187</f>
        <v>6.9150191013295608</v>
      </c>
      <c r="G194" s="886">
        <v>0</v>
      </c>
      <c r="H194" s="883">
        <v>0</v>
      </c>
      <c r="I194" s="884">
        <v>0</v>
      </c>
    </row>
    <row r="195" spans="1:9">
      <c r="A195" s="2">
        <v>186</v>
      </c>
      <c r="B195" s="894">
        <v>44077</v>
      </c>
      <c r="C195" s="893">
        <f>Import!D188</f>
        <v>767.27226584414586</v>
      </c>
      <c r="D195" s="893">
        <f>Import!E188</f>
        <v>9.122572584682592</v>
      </c>
      <c r="E195" s="893">
        <f>Import!F188</f>
        <v>71.458082123291106</v>
      </c>
      <c r="F195" s="893">
        <f>Import!G188+Import!H188+Import!I188</f>
        <v>6.4608227686469855</v>
      </c>
      <c r="G195" s="886">
        <v>0</v>
      </c>
      <c r="H195" s="883">
        <v>0</v>
      </c>
      <c r="I195" s="884">
        <v>0</v>
      </c>
    </row>
    <row r="196" spans="1:9">
      <c r="A196" s="2">
        <v>187</v>
      </c>
      <c r="B196" s="894">
        <v>44078</v>
      </c>
      <c r="C196" s="893">
        <f>Import!D189</f>
        <v>720.09774023985517</v>
      </c>
      <c r="D196" s="893">
        <f>Import!E189</f>
        <v>8.5298343153940781</v>
      </c>
      <c r="E196" s="893">
        <f>Import!F189</f>
        <v>67.005748811987047</v>
      </c>
      <c r="F196" s="893">
        <f>Import!G189+Import!H189+Import!I189</f>
        <v>6.0363869057912556</v>
      </c>
      <c r="G196" s="886">
        <v>0</v>
      </c>
      <c r="H196" s="883">
        <v>0</v>
      </c>
      <c r="I196" s="884">
        <v>0</v>
      </c>
    </row>
    <row r="197" spans="1:9">
      <c r="A197" s="2">
        <v>188</v>
      </c>
      <c r="B197" s="894">
        <v>44079</v>
      </c>
      <c r="C197" s="893">
        <f>Import!D190</f>
        <v>675.81305093470337</v>
      </c>
      <c r="D197" s="893">
        <f>Import!E190</f>
        <v>7.9771173357380567</v>
      </c>
      <c r="E197" s="893">
        <f>Import!F190</f>
        <v>62.829406206836033</v>
      </c>
      <c r="F197" s="893">
        <f>Import!G190+Import!H190+Import!I190</f>
        <v>5.6397916957260161</v>
      </c>
      <c r="G197" s="886">
        <v>0</v>
      </c>
      <c r="H197" s="883">
        <v>0</v>
      </c>
      <c r="I197" s="884">
        <v>0</v>
      </c>
    </row>
    <row r="198" spans="1:9">
      <c r="A198" s="2">
        <v>189</v>
      </c>
      <c r="B198" s="894">
        <v>44080</v>
      </c>
      <c r="C198" s="893">
        <f>Import!D191</f>
        <v>634.24237814515038</v>
      </c>
      <c r="D198" s="893">
        <f>Import!E191</f>
        <v>7.4615529626189847</v>
      </c>
      <c r="E198" s="893">
        <f>Import!F191</f>
        <v>58.91215853523731</v>
      </c>
      <c r="F198" s="893">
        <f>Import!G191+Import!H191+Import!I191</f>
        <v>5.2692360956456934</v>
      </c>
      <c r="G198" s="886">
        <v>0</v>
      </c>
      <c r="H198" s="883">
        <v>0</v>
      </c>
      <c r="I198" s="884">
        <v>0</v>
      </c>
    </row>
    <row r="199" spans="1:9">
      <c r="A199" s="2">
        <v>190</v>
      </c>
      <c r="B199" s="894">
        <v>44081</v>
      </c>
      <c r="C199" s="893">
        <f>Import!D192</f>
        <v>595.22045711532485</v>
      </c>
      <c r="D199" s="893">
        <f>Import!E192</f>
        <v>6.9804956099743238</v>
      </c>
      <c r="E199" s="893">
        <f>Import!F192</f>
        <v>55.238116890021111</v>
      </c>
      <c r="F199" s="893">
        <f>Import!G192+Import!H192+Import!I192</f>
        <v>4.9230311954134001</v>
      </c>
      <c r="G199" s="886">
        <v>0</v>
      </c>
      <c r="H199" s="883">
        <v>0</v>
      </c>
      <c r="I199" s="884">
        <v>0</v>
      </c>
    </row>
    <row r="200" spans="1:9">
      <c r="A200" s="2">
        <v>191</v>
      </c>
      <c r="B200" s="894">
        <v>44082</v>
      </c>
      <c r="C200" s="893">
        <f>Import!D193</f>
        <v>558.59196167733739</v>
      </c>
      <c r="D200" s="893">
        <f>Import!E193</f>
        <v>6.5315037451077247</v>
      </c>
      <c r="E200" s="893">
        <f>Import!F193</f>
        <v>51.79234254831259</v>
      </c>
      <c r="F200" s="893">
        <f>Import!G193+Import!H193+Import!I193</f>
        <v>4.5995938533405383</v>
      </c>
      <c r="G200" s="886">
        <v>0</v>
      </c>
      <c r="H200" s="883">
        <v>0</v>
      </c>
      <c r="I200" s="884">
        <v>0</v>
      </c>
    </row>
    <row r="201" spans="1:9">
      <c r="A201" s="2">
        <v>192</v>
      </c>
      <c r="B201" s="894">
        <v>44083</v>
      </c>
      <c r="C201" s="893">
        <f>Import!D194</f>
        <v>524.21092166163623</v>
      </c>
      <c r="D201" s="893">
        <f>Import!E194</f>
        <v>6.1123226162232935</v>
      </c>
      <c r="E201" s="893">
        <f>Import!F194</f>
        <v>48.560793090242385</v>
      </c>
      <c r="F201" s="893">
        <f>Import!G194+Import!H194+Import!I194</f>
        <v>4.2974406109407948</v>
      </c>
      <c r="G201" s="886">
        <v>0</v>
      </c>
      <c r="H201" s="883">
        <v>0</v>
      </c>
      <c r="I201" s="884">
        <v>0</v>
      </c>
    </row>
    <row r="202" spans="1:9">
      <c r="A202" s="2">
        <v>193</v>
      </c>
      <c r="B202" s="894">
        <v>44084</v>
      </c>
      <c r="C202" s="893">
        <f>Import!D195</f>
        <v>491.94017257852613</v>
      </c>
      <c r="D202" s="893">
        <f>Import!E195</f>
        <v>5.7208685759784954</v>
      </c>
      <c r="E202" s="893">
        <f>Import!F195</f>
        <v>45.530271226062027</v>
      </c>
      <c r="F202" s="893">
        <f>Import!G195+Import!H195+Import!I195</f>
        <v>4.0151818858720896</v>
      </c>
      <c r="G202" s="886">
        <v>0</v>
      </c>
      <c r="H202" s="883">
        <v>0</v>
      </c>
      <c r="I202" s="884">
        <v>0</v>
      </c>
    </row>
    <row r="203" spans="1:9">
      <c r="A203" s="2">
        <v>194</v>
      </c>
      <c r="B203" s="894">
        <v>44085</v>
      </c>
      <c r="C203" s="893">
        <f>Import!D196</f>
        <v>461.65083602654829</v>
      </c>
      <c r="D203" s="893">
        <f>Import!E196</f>
        <v>5.3552148437173086</v>
      </c>
      <c r="E203" s="893">
        <f>Import!F196</f>
        <v>42.688376236987473</v>
      </c>
      <c r="F203" s="893">
        <f>Import!G196+Import!H196+Import!I196</f>
        <v>3.751516440272241</v>
      </c>
      <c r="G203" s="886">
        <v>0</v>
      </c>
      <c r="H203" s="883">
        <v>0</v>
      </c>
      <c r="I203" s="884">
        <v>0</v>
      </c>
    </row>
    <row r="204" spans="1:9">
      <c r="A204" s="2">
        <v>195</v>
      </c>
      <c r="B204" s="894">
        <v>44086</v>
      </c>
      <c r="C204" s="893">
        <f>Import!D197</f>
        <v>433.22182932369014</v>
      </c>
      <c r="D204" s="893">
        <f>Import!E197</f>
        <v>5.0135785650791904</v>
      </c>
      <c r="E204" s="893">
        <f>Import!F197</f>
        <v>40.023457932975816</v>
      </c>
      <c r="F204" s="893">
        <f>Import!G197+Import!H197+Import!I197</f>
        <v>3.5052261200451471</v>
      </c>
      <c r="G204" s="886">
        <v>0</v>
      </c>
      <c r="H204" s="883">
        <v>0</v>
      </c>
      <c r="I204" s="884">
        <v>0</v>
      </c>
    </row>
    <row r="205" spans="1:9">
      <c r="A205" s="2">
        <v>196</v>
      </c>
      <c r="B205" s="894">
        <v>44087</v>
      </c>
      <c r="C205" s="893">
        <f>Import!D198</f>
        <v>406.53940290203565</v>
      </c>
      <c r="D205" s="893">
        <f>Import!E198</f>
        <v>4.694309042082863</v>
      </c>
      <c r="E205" s="893">
        <f>Import!F198</f>
        <v>37.524573029481452</v>
      </c>
      <c r="F205" s="893">
        <f>Import!G198+Import!H198+Import!I198</f>
        <v>3.2751708593171389</v>
      </c>
      <c r="G205" s="886">
        <v>0</v>
      </c>
      <c r="H205" s="883">
        <v>0</v>
      </c>
      <c r="I205" s="884">
        <v>0</v>
      </c>
    </row>
    <row r="206" spans="1:9">
      <c r="A206" s="2">
        <v>197</v>
      </c>
      <c r="B206" s="894">
        <v>44088</v>
      </c>
      <c r="C206" s="893">
        <f>Import!D199</f>
        <v>381.49670405433551</v>
      </c>
      <c r="D206" s="893">
        <f>Import!E199</f>
        <v>4.3958770197099239</v>
      </c>
      <c r="E206" s="893">
        <f>Import!F199</f>
        <v>35.181443844894332</v>
      </c>
      <c r="F206" s="893">
        <f>Import!G199+Import!H199+Import!I199</f>
        <v>3.0602839432163678</v>
      </c>
      <c r="G206" s="886">
        <v>0</v>
      </c>
      <c r="H206" s="883">
        <v>0</v>
      </c>
      <c r="I206" s="884">
        <v>0</v>
      </c>
    </row>
    <row r="207" spans="1:9">
      <c r="A207" s="2">
        <v>198</v>
      </c>
      <c r="B207" s="894">
        <v>44089</v>
      </c>
      <c r="C207" s="893">
        <f>Import!D200</f>
        <v>357.9933656711263</v>
      </c>
      <c r="D207" s="893">
        <f>Import!E200</f>
        <v>4.1168649266166586</v>
      </c>
      <c r="E207" s="893">
        <f>Import!F200</f>
        <v>32.984419220715495</v>
      </c>
      <c r="F207" s="893">
        <f>Import!G200+Import!H200+Import!I200</f>
        <v>2.8595675212947187</v>
      </c>
      <c r="G207" s="886">
        <v>0</v>
      </c>
      <c r="H207" s="883">
        <v>0</v>
      </c>
      <c r="I207" s="884">
        <v>0</v>
      </c>
    </row>
    <row r="208" spans="1:9">
      <c r="A208" s="2">
        <v>199</v>
      </c>
      <c r="B208" s="894">
        <v>44090</v>
      </c>
      <c r="C208" s="893">
        <f>Import!D201</f>
        <v>335.93511865866196</v>
      </c>
      <c r="D208" s="893">
        <f>Import!E201</f>
        <v>3.8559579780055224</v>
      </c>
      <c r="E208" s="893">
        <f>Import!F201</f>
        <v>30.924437567457151</v>
      </c>
      <c r="F208" s="893">
        <f>Import!G201+Import!H201+Import!I201</f>
        <v>2.6720883632791455</v>
      </c>
      <c r="G208" s="886">
        <v>0</v>
      </c>
      <c r="H208" s="883">
        <v>0</v>
      </c>
      <c r="I208" s="884">
        <v>0</v>
      </c>
    </row>
    <row r="209" spans="1:9">
      <c r="A209" s="2">
        <v>200</v>
      </c>
      <c r="B209" s="894">
        <v>44091</v>
      </c>
      <c r="C209" s="893">
        <f>Import!D202</f>
        <v>315.2334267803779</v>
      </c>
      <c r="D209" s="893">
        <f>Import!E202</f>
        <v>3.6119360580192987</v>
      </c>
      <c r="E209" s="893">
        <f>Import!F202</f>
        <v>28.992991940674841</v>
      </c>
      <c r="F209" s="893">
        <f>Import!G202+Import!H202+Import!I202</f>
        <v>2.4969738483787371</v>
      </c>
      <c r="G209" s="886">
        <v>0</v>
      </c>
      <c r="H209" s="883">
        <v>0</v>
      </c>
      <c r="I209" s="884">
        <v>0</v>
      </c>
    </row>
    <row r="210" spans="1:9">
      <c r="A210" s="2">
        <v>201</v>
      </c>
      <c r="B210" s="894">
        <v>44092</v>
      </c>
      <c r="C210" s="893">
        <f>Import!D203</f>
        <v>295.80514271732523</v>
      </c>
      <c r="D210" s="893">
        <f>Import!E203</f>
        <v>3.3836663073853535</v>
      </c>
      <c r="E210" s="893">
        <f>Import!F203</f>
        <v>27.182097053360106</v>
      </c>
      <c r="F210" s="893">
        <f>Import!G203+Import!H203+Import!I203</f>
        <v>2.3334081790598891</v>
      </c>
      <c r="G210" s="886">
        <v>0</v>
      </c>
      <c r="H210" s="883">
        <v>0</v>
      </c>
      <c r="I210" s="884">
        <v>0</v>
      </c>
    </row>
    <row r="211" spans="1:9">
      <c r="A211" s="2">
        <v>202</v>
      </c>
      <c r="B211" s="894">
        <v>44093</v>
      </c>
      <c r="C211" s="893">
        <f>Import!D204</f>
        <v>277.57218419554988</v>
      </c>
      <c r="D211" s="893">
        <f>Import!E204</f>
        <v>3.1700963495370944</v>
      </c>
      <c r="E211" s="893">
        <f>Import!F204</f>
        <v>25.484258133071656</v>
      </c>
      <c r="F211" s="893">
        <f>Import!G204+Import!H204+Import!I204</f>
        <v>2.1806288100123496</v>
      </c>
      <c r="G211" s="886">
        <v>0</v>
      </c>
      <c r="H211" s="883">
        <v>0</v>
      </c>
      <c r="I211" s="884">
        <v>0</v>
      </c>
    </row>
    <row r="212" spans="1:9">
      <c r="A212" s="2">
        <v>203</v>
      </c>
      <c r="B212" s="894">
        <v>44094</v>
      </c>
      <c r="C212" s="893">
        <f>Import!D205</f>
        <v>260.46122908036875</v>
      </c>
      <c r="D212" s="893">
        <f>Import!E205</f>
        <v>2.9702480951576962</v>
      </c>
      <c r="E212" s="893">
        <f>Import!F205</f>
        <v>23.89244153459116</v>
      </c>
      <c r="F212" s="893">
        <f>Import!G205+Import!H205+Import!I205</f>
        <v>2.0379230829441313</v>
      </c>
      <c r="G212" s="886">
        <v>0</v>
      </c>
      <c r="H212" s="883">
        <v>0</v>
      </c>
      <c r="I212" s="884">
        <v>0</v>
      </c>
    </row>
    <row r="213" spans="1:9">
      <c r="A213" s="2">
        <v>204</v>
      </c>
      <c r="B213" s="894">
        <v>44095</v>
      </c>
      <c r="C213" s="893">
        <f>Import!D206</f>
        <v>244.40342838861767</v>
      </c>
      <c r="D213" s="893">
        <f>Import!E206</f>
        <v>2.7832120711160471</v>
      </c>
      <c r="E213" s="893">
        <f>Import!F206</f>
        <v>22.400047021507049</v>
      </c>
      <c r="F213" s="893">
        <f>Import!G206+Import!H206+Import!I206</f>
        <v>1.9046250578461918</v>
      </c>
      <c r="G213" s="886">
        <v>0</v>
      </c>
      <c r="H213" s="883">
        <v>0</v>
      </c>
      <c r="I213" s="884">
        <v>0</v>
      </c>
    </row>
    <row r="214" spans="1:9">
      <c r="A214" s="2">
        <v>205</v>
      </c>
      <c r="B214" s="894">
        <v>44096</v>
      </c>
      <c r="C214" s="893">
        <f>Import!D207</f>
        <v>229.33413621996667</v>
      </c>
      <c r="D214" s="893">
        <f>Import!E207</f>
        <v>2.6081422251621094</v>
      </c>
      <c r="E214" s="893">
        <f>Import!F207</f>
        <v>21.000881632900544</v>
      </c>
      <c r="F214" s="893">
        <f>Import!G207+Import!H207+Import!I207</f>
        <v>1.7801125314435238</v>
      </c>
      <c r="G214" s="886">
        <v>0</v>
      </c>
      <c r="H214" s="883">
        <v>0</v>
      </c>
      <c r="I214" s="884">
        <v>0</v>
      </c>
    </row>
    <row r="215" spans="1:9">
      <c r="A215" s="2">
        <v>206</v>
      </c>
      <c r="B215" s="894">
        <v>44097</v>
      </c>
      <c r="C215" s="893">
        <f>Import!D208</f>
        <v>215.19265565714352</v>
      </c>
      <c r="D215" s="893">
        <f>Import!E208</f>
        <v>2.4442511625867431</v>
      </c>
      <c r="E215" s="893">
        <f>Import!F208</f>
        <v>19.689135054193052</v>
      </c>
      <c r="F215" s="893">
        <f>Import!G208+Import!H208+Import!I208</f>
        <v>1.6638042336848375</v>
      </c>
      <c r="G215" s="886">
        <v>0</v>
      </c>
      <c r="H215" s="883">
        <v>0</v>
      </c>
      <c r="I215" s="884">
        <v>0</v>
      </c>
    </row>
    <row r="216" spans="1:9">
      <c r="A216" s="2">
        <v>207</v>
      </c>
      <c r="B216" s="894">
        <v>44098</v>
      </c>
      <c r="C216" s="893">
        <f>Import!D209</f>
        <v>201.92199973221312</v>
      </c>
      <c r="D216" s="893">
        <f>Import!E209</f>
        <v>2.2908057753888089</v>
      </c>
      <c r="E216" s="893">
        <f>Import!F209</f>
        <v>18.459356414176753</v>
      </c>
      <c r="F216" s="893">
        <f>Import!G209+Import!H209+Import!I209</f>
        <v>1.5551571933071255</v>
      </c>
      <c r="G216" s="886">
        <v>0</v>
      </c>
      <c r="H216" s="883">
        <v>0</v>
      </c>
      <c r="I216" s="884">
        <v>0</v>
      </c>
    </row>
    <row r="217" spans="1:9">
      <c r="A217" s="2">
        <v>208</v>
      </c>
      <c r="B217" s="894">
        <v>44099</v>
      </c>
      <c r="C217" s="893">
        <f>Import!D210</f>
        <v>189.46866660184224</v>
      </c>
      <c r="D217" s="893">
        <f>Import!E210</f>
        <v>2.1471232283785242</v>
      </c>
      <c r="E217" s="893">
        <f>Import!F210</f>
        <v>17.306432433255452</v>
      </c>
      <c r="F217" s="893">
        <f>Import!G210+Import!H210+Import!I210</f>
        <v>1.4536642637343347</v>
      </c>
      <c r="G217" s="886">
        <v>0</v>
      </c>
      <c r="H217" s="883">
        <v>0</v>
      </c>
      <c r="I217" s="884">
        <v>0</v>
      </c>
    </row>
    <row r="218" spans="1:9">
      <c r="A218" s="2">
        <v>209</v>
      </c>
      <c r="B218" s="894">
        <v>44100</v>
      </c>
      <c r="C218" s="893">
        <f>Import!D211</f>
        <v>177.78242811863765</v>
      </c>
      <c r="D218" s="893">
        <f>Import!E211</f>
        <v>2.0125672701342672</v>
      </c>
      <c r="E218" s="893">
        <f>Import!F211</f>
        <v>16.225566850949896</v>
      </c>
      <c r="F218" s="893">
        <f>Import!G211+Import!H211+Import!I211</f>
        <v>1.3588518008227291</v>
      </c>
      <c r="G218" s="886">
        <v>0</v>
      </c>
      <c r="H218" s="883">
        <v>0</v>
      </c>
      <c r="I218" s="884">
        <v>0</v>
      </c>
    </row>
    <row r="219" spans="1:9">
      <c r="A219" s="2">
        <v>210</v>
      </c>
      <c r="B219" s="894">
        <v>44101</v>
      </c>
      <c r="C219" s="893">
        <f>Import!D212</f>
        <v>166.81613102815083</v>
      </c>
      <c r="D219" s="893">
        <f>Import!E212</f>
        <v>1.8865448398555358</v>
      </c>
      <c r="E219" s="893">
        <f>Import!F212</f>
        <v>15.212261063741041</v>
      </c>
      <c r="F219" s="893">
        <f>Import!G212+Import!H212+Import!I212</f>
        <v>1.270277484242107</v>
      </c>
      <c r="G219" s="886">
        <v>0</v>
      </c>
      <c r="H219" s="883">
        <v>0</v>
      </c>
      <c r="I219" s="884">
        <v>0</v>
      </c>
    </row>
    <row r="220" spans="1:9">
      <c r="A220" s="2">
        <v>211</v>
      </c>
      <c r="B220" s="894">
        <v>44102</v>
      </c>
      <c r="C220" s="893">
        <f>Import!D213</f>
        <v>156.52551006195185</v>
      </c>
      <c r="D220" s="893">
        <f>Import!E213</f>
        <v>1.7685029439605524</v>
      </c>
      <c r="E220" s="893">
        <f>Import!F213</f>
        <v>14.26229590732223</v>
      </c>
      <c r="F220" s="893">
        <f>Import!G213+Import!H213+Import!I213</f>
        <v>1.1875282745756448</v>
      </c>
      <c r="G220" s="886">
        <v>0</v>
      </c>
      <c r="H220" s="883">
        <v>0</v>
      </c>
      <c r="I220" s="884">
        <v>0</v>
      </c>
    </row>
    <row r="221" spans="1:9">
      <c r="A221" s="2">
        <v>212</v>
      </c>
      <c r="B221" s="894">
        <v>44103</v>
      </c>
      <c r="C221" s="893">
        <f>Import!D214</f>
        <v>146.86901223628476</v>
      </c>
      <c r="D221" s="893">
        <f>Import!E214</f>
        <v>1.6579257787945125</v>
      </c>
      <c r="E221" s="893">
        <f>Import!F214</f>
        <v>13.371714520287997</v>
      </c>
      <c r="F221" s="893">
        <f>Import!G214+Import!H214+Import!I214</f>
        <v>1.1102184985265737</v>
      </c>
      <c r="G221" s="886">
        <v>0</v>
      </c>
      <c r="H221" s="883">
        <v>0</v>
      </c>
      <c r="I221" s="884">
        <v>0</v>
      </c>
    </row>
    <row r="222" spans="1:9">
      <c r="A222" s="2">
        <v>213</v>
      </c>
      <c r="B222" s="894">
        <v>44104</v>
      </c>
      <c r="C222" s="893">
        <f>Import!D215</f>
        <v>137.80763170322987</v>
      </c>
      <c r="D222" s="893">
        <f>Import!E215</f>
        <v>1.5543320780747054</v>
      </c>
      <c r="E222" s="893">
        <f>Import!F215</f>
        <v>12.5368062291911</v>
      </c>
      <c r="F222" s="893">
        <f>Import!G215+Import!H215+Import!I215</f>
        <v>1.0379880549326423</v>
      </c>
      <c r="G222" s="886">
        <v>0</v>
      </c>
      <c r="H222" s="883">
        <v>0</v>
      </c>
      <c r="I222" s="884">
        <v>0</v>
      </c>
    </row>
    <row r="223" spans="1:9">
      <c r="A223" s="2">
        <v>214</v>
      </c>
      <c r="B223" s="894">
        <v>44105</v>
      </c>
      <c r="C223" s="893">
        <f>Import!D216</f>
        <v>129.30475453703048</v>
      </c>
      <c r="D223" s="893">
        <f>Import!E216</f>
        <v>1.4572726657288848</v>
      </c>
      <c r="E223" s="893">
        <f>Import!F216</f>
        <v>11.754091397739275</v>
      </c>
      <c r="F223" s="893">
        <f>Import!G216+Import!H216+Import!I216</f>
        <v>0.97050073460568986</v>
      </c>
      <c r="G223" s="886">
        <v>0</v>
      </c>
      <c r="H223" s="883">
        <v>0</v>
      </c>
      <c r="I223" s="884">
        <v>0</v>
      </c>
    </row>
    <row r="224" spans="1:9">
      <c r="A224" s="2">
        <v>215</v>
      </c>
      <c r="B224" s="894">
        <v>44106</v>
      </c>
      <c r="C224" s="893">
        <f>Import!D217</f>
        <v>121.32601287232281</v>
      </c>
      <c r="D224" s="893">
        <f>Import!E217</f>
        <v>1.3663281966070857</v>
      </c>
      <c r="E224" s="893">
        <f>Import!F217</f>
        <v>11.020307185669992</v>
      </c>
      <c r="F224" s="893">
        <f>Import!G217+Import!H217+Import!I217</f>
        <v>0.90744264733047109</v>
      </c>
      <c r="G224" s="886">
        <v>0</v>
      </c>
      <c r="H224" s="883">
        <v>0</v>
      </c>
      <c r="I224" s="884">
        <v>0</v>
      </c>
    </row>
    <row r="225" spans="1:9">
      <c r="A225" s="2">
        <v>216</v>
      </c>
      <c r="B225" s="894">
        <v>44107</v>
      </c>
      <c r="C225" s="893">
        <f>Import!D218</f>
        <v>113.83914784346548</v>
      </c>
      <c r="D225" s="893">
        <f>Import!E218</f>
        <v>1.2811070691875184</v>
      </c>
      <c r="E225" s="893">
        <f>Import!F218</f>
        <v>10.332394165529594</v>
      </c>
      <c r="F225" s="893">
        <f>Import!G218+Import!H218+Import!I218</f>
        <v>0.8485207496715711</v>
      </c>
      <c r="G225" s="886">
        <v>0</v>
      </c>
      <c r="H225" s="883">
        <v>0</v>
      </c>
      <c r="I225" s="884">
        <v>0</v>
      </c>
    </row>
    <row r="226" spans="1:9">
      <c r="A226" s="2">
        <v>217</v>
      </c>
      <c r="B226" s="894">
        <v>44108</v>
      </c>
      <c r="C226" s="893">
        <f>Import!D219</f>
        <v>106.81388080505116</v>
      </c>
      <c r="D226" s="893">
        <f>Import!E219</f>
        <v>1.2012434958712086</v>
      </c>
      <c r="E226" s="893">
        <f>Import!F219</f>
        <v>9.6874837481850928</v>
      </c>
      <c r="F226" s="893">
        <f>Import!G219+Import!H219+Import!I219</f>
        <v>0.79346146754766878</v>
      </c>
      <c r="G226" s="886">
        <v>0</v>
      </c>
      <c r="H226" s="883">
        <v>0</v>
      </c>
      <c r="I226" s="884">
        <v>0</v>
      </c>
    </row>
    <row r="227" spans="1:9">
      <c r="A227" s="2">
        <v>218</v>
      </c>
      <c r="B227" s="894">
        <v>44109</v>
      </c>
      <c r="C227" s="893">
        <f>Import!D220</f>
        <v>100.22179234302972</v>
      </c>
      <c r="D227" s="893">
        <f>Import!E220</f>
        <v>1.1263957177881048</v>
      </c>
      <c r="E227" s="893">
        <f>Import!F220</f>
        <v>9.0828863704113267</v>
      </c>
      <c r="F227" s="893">
        <f>Import!G220+Import!H220+Import!I220</f>
        <v>0.7420094078368199</v>
      </c>
      <c r="G227" s="886">
        <v>0</v>
      </c>
      <c r="H227" s="883">
        <v>0</v>
      </c>
      <c r="I227" s="884">
        <v>0</v>
      </c>
    </row>
    <row r="228" spans="1:9">
      <c r="A228" s="2">
        <v>219</v>
      </c>
      <c r="B228" s="894">
        <v>44110</v>
      </c>
      <c r="C228" s="893">
        <f>Import!D221</f>
        <v>94.036208613740271</v>
      </c>
      <c r="D228" s="893">
        <f>Import!E221</f>
        <v>1.0562443522325291</v>
      </c>
      <c r="E228" s="893">
        <f>Import!F221</f>
        <v>8.5160804003189288</v>
      </c>
      <c r="F228" s="893">
        <f>Import!G221+Import!H221+Import!I221</f>
        <v>0.69392615357346243</v>
      </c>
      <c r="G228" s="886">
        <v>0</v>
      </c>
      <c r="H228" s="883">
        <v>0</v>
      </c>
      <c r="I228" s="884">
        <v>0</v>
      </c>
    </row>
    <row r="229" spans="1:9">
      <c r="A229" s="2">
        <v>220</v>
      </c>
      <c r="B229" s="894">
        <v>44111</v>
      </c>
      <c r="C229" s="893">
        <f>Import!D222</f>
        <v>88.23209457458384</v>
      </c>
      <c r="D229" s="893">
        <f>Import!E222</f>
        <v>0.99049086192256297</v>
      </c>
      <c r="E229" s="893">
        <f>Import!F222</f>
        <v>7.9847017187177851</v>
      </c>
      <c r="F229" s="893">
        <f>Import!G222+Import!H222+Import!I222</f>
        <v>0.64898913758638566</v>
      </c>
      <c r="G229" s="886">
        <v>0</v>
      </c>
      <c r="H229" s="883">
        <v>0</v>
      </c>
      <c r="I229" s="884">
        <v>0</v>
      </c>
    </row>
    <row r="230" spans="1:9">
      <c r="A230" s="2">
        <v>221</v>
      </c>
      <c r="B230" s="894">
        <v>44112</v>
      </c>
      <c r="C230" s="893">
        <f>Import!D223</f>
        <v>82.785953695124206</v>
      </c>
      <c r="D230" s="893">
        <f>Import!E223</f>
        <v>0.92885613624916508</v>
      </c>
      <c r="E230" s="893">
        <f>Import!F223</f>
        <v>7.486533936746957</v>
      </c>
      <c r="F230" s="893">
        <f>Import!G223+Import!H223+Import!I223</f>
        <v>0.60699058970614739</v>
      </c>
      <c r="G230" s="886">
        <v>0</v>
      </c>
      <c r="H230" s="883">
        <v>0</v>
      </c>
      <c r="I230" s="884">
        <v>0</v>
      </c>
    </row>
    <row r="231" spans="1:9">
      <c r="A231" s="2">
        <v>222</v>
      </c>
      <c r="B231" s="894">
        <v>44113</v>
      </c>
      <c r="C231" s="893">
        <f>Import!D224</f>
        <v>77.675733761137906</v>
      </c>
      <c r="D231" s="893">
        <f>Import!E224</f>
        <v>0.87107917555650238</v>
      </c>
      <c r="E231" s="893">
        <f>Import!F224</f>
        <v>7.0194992122437974</v>
      </c>
      <c r="F231" s="893">
        <f>Import!G224+Import!H224+Import!I224</f>
        <v>0.56773655293972047</v>
      </c>
      <c r="G231" s="886">
        <v>0</v>
      </c>
      <c r="H231" s="883">
        <v>0</v>
      </c>
      <c r="I231" s="884">
        <v>0</v>
      </c>
    </row>
    <row r="232" spans="1:9">
      <c r="A232" s="2">
        <v>223</v>
      </c>
      <c r="B232" s="894">
        <v>44114</v>
      </c>
      <c r="C232" s="893">
        <f>Import!D225</f>
        <v>72.880738406595484</v>
      </c>
      <c r="D232" s="893">
        <f>Import!E225</f>
        <v>0.81691587028693247</v>
      </c>
      <c r="E232" s="893">
        <f>Import!F225</f>
        <v>6.5816496293750735</v>
      </c>
      <c r="F232" s="893">
        <f>Import!G225+Import!H225+Import!I225</f>
        <v>0.53104596426910866</v>
      </c>
      <c r="G232" s="886">
        <v>0</v>
      </c>
      <c r="H232" s="883">
        <v>0</v>
      </c>
      <c r="I232" s="884">
        <v>0</v>
      </c>
    </row>
    <row r="233" spans="1:9">
      <c r="A233" s="2">
        <v>224</v>
      </c>
      <c r="B233" s="894">
        <v>44115</v>
      </c>
      <c r="C233" s="893">
        <f>Import!D226</f>
        <v>68.381544029808026</v>
      </c>
      <c r="D233" s="893">
        <f>Import!E226</f>
        <v>0.76613786753686131</v>
      </c>
      <c r="E233" s="893">
        <f>Import!F226</f>
        <v>6.1711591080085171</v>
      </c>
      <c r="F233" s="893">
        <f>Import!G226+Import!H226+Import!I226</f>
        <v>0.49674979597900332</v>
      </c>
      <c r="G233" s="886">
        <v>0</v>
      </c>
      <c r="H233" s="883">
        <v>0</v>
      </c>
      <c r="I233" s="884">
        <v>0</v>
      </c>
    </row>
    <row r="234" spans="1:9">
      <c r="A234" s="2">
        <v>225</v>
      </c>
      <c r="B234" s="894">
        <v>44116</v>
      </c>
      <c r="C234" s="893">
        <f>Import!D227</f>
        <v>64.159921770057068</v>
      </c>
      <c r="D234" s="893">
        <f>Import!E227</f>
        <v>0.71853151821851013</v>
      </c>
      <c r="E234" s="893">
        <f>Import!F227</f>
        <v>5.7863158111723356</v>
      </c>
      <c r="F234" s="893">
        <f>Import!G227+Import!H227+Import!I227</f>
        <v>0.46469025365611283</v>
      </c>
      <c r="G234" s="886">
        <v>0</v>
      </c>
      <c r="H234" s="883">
        <v>0</v>
      </c>
      <c r="I234" s="884">
        <v>0</v>
      </c>
    </row>
    <row r="235" spans="1:9">
      <c r="A235" s="2">
        <v>226</v>
      </c>
      <c r="B235" s="894">
        <v>44117</v>
      </c>
      <c r="C235" s="893">
        <f>Import!D228</f>
        <v>60.198764240012942</v>
      </c>
      <c r="D235" s="893">
        <f>Import!E228</f>
        <v>0.67389689860429813</v>
      </c>
      <c r="E235" s="893">
        <f>Import!F228</f>
        <v>5.4255150207261078</v>
      </c>
      <c r="F235" s="893">
        <f>Import!G228+Import!H228+Import!I228</f>
        <v>0.43472002722958214</v>
      </c>
      <c r="G235" s="886">
        <v>0</v>
      </c>
      <c r="H235" s="883">
        <v>0</v>
      </c>
      <c r="I235" s="884">
        <v>0</v>
      </c>
    </row>
    <row r="236" spans="1:9">
      <c r="A236" s="2">
        <v>227</v>
      </c>
      <c r="B236" s="894">
        <v>44118</v>
      </c>
      <c r="C236" s="893">
        <f>Import!D229</f>
        <v>56.482016727168855</v>
      </c>
      <c r="D236" s="893">
        <f>Import!E229</f>
        <v>0.63204690056317481</v>
      </c>
      <c r="E236" s="893">
        <f>Import!F229</f>
        <v>5.087252453061474</v>
      </c>
      <c r="F236" s="893">
        <f>Import!G229+Import!H229+Import!I229</f>
        <v>0.40670159163796749</v>
      </c>
      <c r="G236" s="886">
        <v>0</v>
      </c>
      <c r="H236" s="883">
        <v>0</v>
      </c>
      <c r="I236" s="884">
        <v>0</v>
      </c>
    </row>
    <row r="237" spans="1:9">
      <c r="A237" s="2">
        <v>228</v>
      </c>
      <c r="B237" s="894">
        <v>44119</v>
      </c>
      <c r="C237" s="893">
        <f>Import!D230</f>
        <v>52.994612594445627</v>
      </c>
      <c r="D237" s="893">
        <f>Import!E230</f>
        <v>0.59280638527578822</v>
      </c>
      <c r="E237" s="893">
        <f>Import!F230</f>
        <v>4.7701179882575655</v>
      </c>
      <c r="F237" s="893">
        <f>Import!G230+Import!H230+Import!I230</f>
        <v>0.38050655391370103</v>
      </c>
      <c r="G237" s="886">
        <v>0</v>
      </c>
      <c r="H237" s="883">
        <v>0</v>
      </c>
      <c r="I237" s="884">
        <v>0</v>
      </c>
    </row>
    <row r="238" spans="1:9">
      <c r="A238" s="2">
        <v>229</v>
      </c>
      <c r="B238" s="894">
        <v>44120</v>
      </c>
      <c r="C238" s="893">
        <f>Import!D231</f>
        <v>49.72241262609105</v>
      </c>
      <c r="D238" s="893">
        <f>Import!E231</f>
        <v>0.55601139565182167</v>
      </c>
      <c r="E238" s="893">
        <f>Import!F231</f>
        <v>4.4727897876446105</v>
      </c>
      <c r="F238" s="893">
        <f>Import!G231+Import!H231+Import!I231</f>
        <v>0.35601504367106673</v>
      </c>
      <c r="G238" s="886">
        <v>0</v>
      </c>
      <c r="H238" s="883">
        <v>0</v>
      </c>
      <c r="I238" s="884">
        <v>0</v>
      </c>
    </row>
    <row r="239" spans="1:9">
      <c r="A239" s="2">
        <v>230</v>
      </c>
      <c r="B239" s="894">
        <v>44121</v>
      </c>
      <c r="C239" s="893">
        <f>Import!D232</f>
        <v>46.652148080060591</v>
      </c>
      <c r="D239" s="893">
        <f>Import!E232</f>
        <v>0.5215084230686764</v>
      </c>
      <c r="E239" s="893">
        <f>Import!F232</f>
        <v>4.1940287761788664</v>
      </c>
      <c r="F239" s="893">
        <f>Import!G232+Import!H232+Import!I232</f>
        <v>0.3331151441686489</v>
      </c>
      <c r="G239" s="886">
        <v>0</v>
      </c>
      <c r="H239" s="883">
        <v>0</v>
      </c>
      <c r="I239" s="884">
        <v>0</v>
      </c>
    </row>
    <row r="240" spans="1:9">
      <c r="A240" s="2">
        <v>231</v>
      </c>
      <c r="B240" s="894">
        <v>44122</v>
      </c>
      <c r="C240" s="893">
        <f>Import!D233</f>
        <v>43.771367222274819</v>
      </c>
      <c r="D240" s="893">
        <f>Import!E233</f>
        <v>0.48915372440811222</v>
      </c>
      <c r="E240" s="893">
        <f>Import!F233</f>
        <v>3.9326734674042756</v>
      </c>
      <c r="F240" s="893">
        <f>Import!G233+Import!H233+Import!I233</f>
        <v>0.31170236129232831</v>
      </c>
      <c r="G240" s="886">
        <v>0</v>
      </c>
      <c r="H240" s="883">
        <v>0</v>
      </c>
      <c r="I240" s="884">
        <v>0</v>
      </c>
    </row>
    <row r="241" spans="1:9">
      <c r="A241" s="2">
        <v>232</v>
      </c>
      <c r="B241" s="894">
        <v>44123</v>
      </c>
      <c r="C241" s="893">
        <f>Import!D234</f>
        <v>41.068385131535372</v>
      </c>
      <c r="D241" s="893">
        <f>Import!E234</f>
        <v>0.45881268569632705</v>
      </c>
      <c r="E241" s="893">
        <f>Import!F234</f>
        <v>3.6876351100793281</v>
      </c>
      <c r="F241" s="893">
        <f>Import!G234+Import!H234+Import!I234</f>
        <v>0.29167912797045814</v>
      </c>
      <c r="G241" s="886">
        <v>0</v>
      </c>
      <c r="H241" s="883">
        <v>0</v>
      </c>
      <c r="I241" s="884">
        <v>0</v>
      </c>
    </row>
    <row r="242" spans="1:9">
      <c r="A242" s="2">
        <v>233</v>
      </c>
      <c r="B242" s="894">
        <v>44124</v>
      </c>
      <c r="C242" s="893">
        <f>Import!D235</f>
        <v>38.532236576502569</v>
      </c>
      <c r="D242" s="893">
        <f>Import!E235</f>
        <v>0.43035922894871503</v>
      </c>
      <c r="E242" s="893">
        <f>Import!F235</f>
        <v>3.4578931367777779</v>
      </c>
      <c r="F242" s="893">
        <f>Import!G235+Import!H235+Import!I235</f>
        <v>0.27295434168924726</v>
      </c>
      <c r="G242" s="886">
        <v>0</v>
      </c>
      <c r="H242" s="883">
        <v>0</v>
      </c>
      <c r="I242" s="884">
        <v>0</v>
      </c>
    </row>
    <row r="243" spans="1:9">
      <c r="A243" s="2">
        <v>234</v>
      </c>
      <c r="B243" s="894">
        <v>44125</v>
      </c>
      <c r="C243" s="893">
        <f>Import!D236</f>
        <v>36.152631778025935</v>
      </c>
      <c r="D243" s="893">
        <f>Import!E236</f>
        <v>0.40367525909164659</v>
      </c>
      <c r="E243" s="893">
        <f>Import!F236</f>
        <v>3.242490895936788</v>
      </c>
      <c r="F243" s="893">
        <f>Import!G236+Import!H236+Import!I236</f>
        <v>0.25544293292391107</v>
      </c>
      <c r="G243" s="886">
        <v>0</v>
      </c>
      <c r="H243" s="883">
        <v>0</v>
      </c>
      <c r="I243" s="884">
        <v>0</v>
      </c>
    </row>
    <row r="244" spans="1:9">
      <c r="A244" s="2">
        <v>235</v>
      </c>
      <c r="B244" s="894">
        <v>44126</v>
      </c>
      <c r="C244" s="893">
        <f>Import!D237</f>
        <v>33.919914881313389</v>
      </c>
      <c r="D244" s="893">
        <f>Import!E237</f>
        <v>0.37865014808189851</v>
      </c>
      <c r="E244" s="893">
        <f>Import!F237</f>
        <v>3.0405316499281452</v>
      </c>
      <c r="F244" s="893">
        <f>Import!G237+Import!H237+Import!I237</f>
        <v>0.23906546244022625</v>
      </c>
      <c r="G244" s="886">
        <v>0</v>
      </c>
      <c r="H244" s="883">
        <v>0</v>
      </c>
      <c r="I244" s="884">
        <v>0</v>
      </c>
    </row>
    <row r="245" spans="1:9">
      <c r="A245" s="2">
        <v>236</v>
      </c>
      <c r="B245" s="894">
        <v>44127</v>
      </c>
      <c r="C245" s="893">
        <f>Import!D238</f>
        <v>31.825024972970667</v>
      </c>
      <c r="D245" s="893">
        <f>Import!E238</f>
        <v>0.35518025356847377</v>
      </c>
      <c r="E245" s="893">
        <f>Import!F238</f>
        <v>2.8511748227670513</v>
      </c>
      <c r="F245" s="893">
        <f>Import!G238+Import!H238+Import!I238</f>
        <v>0.22374774555208943</v>
      </c>
      <c r="G245" s="886">
        <v>0</v>
      </c>
      <c r="H245" s="883">
        <v>0</v>
      </c>
      <c r="I245" s="884">
        <v>0</v>
      </c>
    </row>
    <row r="246" spans="1:9">
      <c r="A246" s="2">
        <v>237</v>
      </c>
      <c r="B246" s="894">
        <v>44128</v>
      </c>
      <c r="C246" s="893">
        <f>Import!D239</f>
        <v>29.859459487869191</v>
      </c>
      <c r="D246" s="893">
        <f>Import!E239</f>
        <v>0.33316846964724856</v>
      </c>
      <c r="E246" s="893">
        <f>Import!F239</f>
        <v>2.6736324820546091</v>
      </c>
      <c r="F246" s="893">
        <f>Import!G239+Import!H239+Import!I239</f>
        <v>0.20942050154391087</v>
      </c>
      <c r="G246" s="886">
        <v>0</v>
      </c>
      <c r="H246" s="883">
        <v>0</v>
      </c>
      <c r="I246" s="884">
        <v>0</v>
      </c>
    </row>
    <row r="247" spans="1:9">
      <c r="A247" s="2">
        <v>238</v>
      </c>
      <c r="B247" s="894">
        <v>44129</v>
      </c>
      <c r="C247" s="893">
        <f>Import!D240</f>
        <v>28.015239860138273</v>
      </c>
      <c r="D247" s="893">
        <f>Import!E240</f>
        <v>0.31252380744963532</v>
      </c>
      <c r="E247" s="893">
        <f>Import!F240</f>
        <v>2.5071660406787557</v>
      </c>
      <c r="F247" s="893">
        <f>Import!G240+Import!H240+Import!I240</f>
        <v>0.19601902658252979</v>
      </c>
      <c r="G247" s="886">
        <v>0</v>
      </c>
      <c r="H247" s="883">
        <v>0</v>
      </c>
      <c r="I247" s="884">
        <v>0</v>
      </c>
    </row>
    <row r="248" spans="1:9">
      <c r="A248" s="2">
        <v>239</v>
      </c>
      <c r="B248" s="894">
        <v>44130</v>
      </c>
      <c r="C248" s="893">
        <f>Import!D241</f>
        <v>26.28487928137551</v>
      </c>
      <c r="D248" s="893">
        <f>Import!E241</f>
        <v>0.29316100347559809</v>
      </c>
      <c r="E248" s="893">
        <f>Import!F241</f>
        <v>2.3510831646695194</v>
      </c>
      <c r="F248" s="893">
        <f>Import!G241+Import!H241+Import!I241</f>
        <v>0.18348288855220363</v>
      </c>
      <c r="G248" s="886">
        <v>0</v>
      </c>
      <c r="H248" s="883">
        <v>0</v>
      </c>
      <c r="I248" s="884">
        <v>0</v>
      </c>
    </row>
    <row r="249" spans="1:9">
      <c r="A249" s="2">
        <v>240</v>
      </c>
      <c r="B249" s="894">
        <v>44131</v>
      </c>
      <c r="C249" s="893">
        <f>Import!D242</f>
        <v>24.661352437436413</v>
      </c>
      <c r="D249" s="893">
        <f>Import!E242</f>
        <v>0.27500015374160797</v>
      </c>
      <c r="E249" s="893">
        <f>Import!F242</f>
        <v>2.2047348744303124</v>
      </c>
      <c r="F249" s="893">
        <f>Import!G242+Import!H242+Import!I242</f>
        <v>0.17175564234842094</v>
      </c>
      <c r="G249" s="886">
        <v>0</v>
      </c>
      <c r="H249" s="883">
        <v>0</v>
      </c>
      <c r="I249" s="884">
        <v>0</v>
      </c>
    </row>
    <row r="250" spans="1:9">
      <c r="A250" s="2">
        <v>241</v>
      </c>
      <c r="B250" s="894">
        <v>44132</v>
      </c>
      <c r="C250" s="893">
        <f>Import!D243</f>
        <v>23.13806710294811</v>
      </c>
      <c r="D250" s="893">
        <f>Import!E243</f>
        <v>0.25796637195778271</v>
      </c>
      <c r="E250" s="893">
        <f>Import!F243</f>
        <v>2.0675128273423264</v>
      </c>
      <c r="F250" s="893">
        <f>Import!G243+Import!H243+Import!I243</f>
        <v>0.16078456426219523</v>
      </c>
      <c r="G250" s="886">
        <v>0</v>
      </c>
      <c r="H250" s="883">
        <v>0</v>
      </c>
      <c r="I250" s="884">
        <v>0</v>
      </c>
    </row>
    <row r="251" spans="1:9">
      <c r="A251" s="2">
        <v>242</v>
      </c>
      <c r="B251" s="894">
        <v>44133</v>
      </c>
      <c r="C251" s="893">
        <f>Import!D244</f>
        <v>21.708837480010338</v>
      </c>
      <c r="D251" s="893">
        <f>Import!E244</f>
        <v>0.24198947008157914</v>
      </c>
      <c r="E251" s="893">
        <f>Import!F244</f>
        <v>1.9388467704706387</v>
      </c>
      <c r="F251" s="893">
        <f>Import!G244+Import!H244+Import!I244</f>
        <v>0.15052040417643525</v>
      </c>
      <c r="G251" s="886">
        <v>0</v>
      </c>
      <c r="H251" s="883">
        <v>0</v>
      </c>
      <c r="I251" s="884">
        <v>0</v>
      </c>
    </row>
    <row r="252" spans="1:9">
      <c r="A252" s="2">
        <v>243</v>
      </c>
      <c r="B252" s="894">
        <v>44134</v>
      </c>
      <c r="C252" s="893">
        <f>Import!D245</f>
        <v>20.367859174430759</v>
      </c>
      <c r="D252" s="893">
        <f>Import!E245</f>
        <v>0.22700365971701386</v>
      </c>
      <c r="E252" s="893">
        <f>Import!F245</f>
        <v>1.8182021527887999</v>
      </c>
      <c r="F252" s="893">
        <f>Import!G245+Import!H245+Import!I245</f>
        <v>0.1409171543802859</v>
      </c>
      <c r="G252" s="886">
        <v>0</v>
      </c>
      <c r="H252" s="883">
        <v>0</v>
      </c>
      <c r="I252" s="884">
        <v>0</v>
      </c>
    </row>
    <row r="253" spans="1:9">
      <c r="A253" s="2">
        <v>244</v>
      </c>
      <c r="B253" s="894">
        <v>44135</v>
      </c>
      <c r="C253" s="893">
        <f>Import!D246</f>
        <v>19.109685709313695</v>
      </c>
      <c r="D253" s="893">
        <f>Import!E246</f>
        <v>0.21294727294067264</v>
      </c>
      <c r="E253" s="893">
        <f>Import!F246</f>
        <v>1.7050778869869023</v>
      </c>
      <c r="F253" s="893">
        <f>Import!G246+Import!H246+Import!I246</f>
        <v>0.13193183388630686</v>
      </c>
      <c r="G253" s="886">
        <v>0</v>
      </c>
      <c r="H253" s="883">
        <v>0</v>
      </c>
      <c r="I253" s="884">
        <v>0</v>
      </c>
    </row>
    <row r="254" spans="1:9">
      <c r="A254" s="2">
        <v>245</v>
      </c>
      <c r="B254" s="894">
        <v>44136</v>
      </c>
      <c r="C254" s="893">
        <f>Import!D247</f>
        <v>17.929206481905609</v>
      </c>
      <c r="D254" s="893">
        <f>Import!E247</f>
        <v>0.19976250123932446</v>
      </c>
      <c r="E254" s="893">
        <f>Import!F247</f>
        <v>1.5990042515383065</v>
      </c>
      <c r="F254" s="893">
        <f>Import!G247+Import!H247+Import!I247</f>
        <v>0.12352428720931022</v>
      </c>
      <c r="G254" s="886">
        <v>0</v>
      </c>
      <c r="H254" s="883">
        <v>0</v>
      </c>
      <c r="I254" s="884">
        <v>0</v>
      </c>
    </row>
    <row r="255" spans="1:9">
      <c r="A255" s="2">
        <v>246</v>
      </c>
      <c r="B255" s="894">
        <v>44137</v>
      </c>
      <c r="C255" s="893">
        <f>Import!D248</f>
        <v>16.821626075322914</v>
      </c>
      <c r="D255" s="893">
        <f>Import!E248</f>
        <v>0.18739515133799398</v>
      </c>
      <c r="E255" s="893">
        <f>Import!F248</f>
        <v>1.49954092427303</v>
      </c>
      <c r="F255" s="893">
        <f>Import!G248+Import!H248+Import!I248</f>
        <v>0.11565699663490106</v>
      </c>
      <c r="G255" s="886">
        <v>0</v>
      </c>
      <c r="H255" s="883">
        <v>0</v>
      </c>
      <c r="I255" s="884">
        <v>0</v>
      </c>
    </row>
    <row r="256" spans="1:9">
      <c r="A256" s="2">
        <v>247</v>
      </c>
      <c r="B256" s="894">
        <v>44138</v>
      </c>
      <c r="C256" s="893">
        <f>Import!D249</f>
        <v>15.782444842164885</v>
      </c>
      <c r="D256" s="893">
        <f>Import!E249</f>
        <v>0.17579441678479835</v>
      </c>
      <c r="E256" s="893">
        <f>Import!F249</f>
        <v>1.4062751392451678</v>
      </c>
      <c r="F256" s="893">
        <f>Import!G249+Import!H249+Import!I249</f>
        <v>0.10829490707052837</v>
      </c>
      <c r="G256" s="886">
        <v>0</v>
      </c>
      <c r="H256" s="883">
        <v>0</v>
      </c>
      <c r="I256" s="884">
        <v>0</v>
      </c>
    </row>
    <row r="257" spans="1:9">
      <c r="A257" s="2">
        <v>248</v>
      </c>
      <c r="B257" s="894">
        <v>44139</v>
      </c>
      <c r="C257" s="893">
        <f>Import!D250</f>
        <v>14.807440682065341</v>
      </c>
      <c r="D257" s="893">
        <f>Import!E250</f>
        <v>0.16491266424112494</v>
      </c>
      <c r="E257" s="893">
        <f>Import!F250</f>
        <v>1.3188199591902272</v>
      </c>
      <c r="F257" s="893">
        <f>Import!G250+Import!H250+Import!I250</f>
        <v>0.10140526263242844</v>
      </c>
      <c r="G257" s="886">
        <v>0</v>
      </c>
      <c r="H257" s="883">
        <v>0</v>
      </c>
      <c r="I257" s="884">
        <v>0</v>
      </c>
    </row>
    <row r="258" spans="1:9">
      <c r="A258" s="2">
        <v>249</v>
      </c>
      <c r="B258" s="894">
        <v>44140</v>
      </c>
      <c r="C258" s="893">
        <f>Import!D251</f>
        <v>13.892651939991302</v>
      </c>
      <c r="D258" s="893">
        <f>Import!E251</f>
        <v>0.15470523349744739</v>
      </c>
      <c r="E258" s="893">
        <f>Import!F251</f>
        <v>1.2368126563425617</v>
      </c>
      <c r="F258" s="893">
        <f>Import!G251+Import!H251+Import!I251</f>
        <v>9.4957454178487291E-2</v>
      </c>
      <c r="G258" s="886">
        <v>0</v>
      </c>
      <c r="H258" s="883">
        <v>0</v>
      </c>
      <c r="I258" s="884">
        <v>0</v>
      </c>
    </row>
    <row r="259" spans="1:9">
      <c r="A259" s="2">
        <v>250</v>
      </c>
      <c r="B259" s="894">
        <v>44141</v>
      </c>
      <c r="C259" s="893">
        <f>Import!D252</f>
        <v>13.034361356556104</v>
      </c>
      <c r="D259" s="893">
        <f>Import!E252</f>
        <v>0.14513025030589974</v>
      </c>
      <c r="E259" s="893">
        <f>Import!F252</f>
        <v>1.1599131948327246</v>
      </c>
      <c r="F259" s="893">
        <f>Import!G252+Import!H252+Import!I252</f>
        <v>8.8922877049979379E-2</v>
      </c>
      <c r="G259" s="886">
        <v>0</v>
      </c>
      <c r="H259" s="883">
        <v>0</v>
      </c>
      <c r="I259" s="884">
        <v>0</v>
      </c>
    </row>
    <row r="260" spans="1:9">
      <c r="A260" s="2">
        <v>251</v>
      </c>
      <c r="B260" s="894">
        <v>44142</v>
      </c>
      <c r="C260" s="893">
        <f>Import!D253</f>
        <v>12.229081005809789</v>
      </c>
      <c r="D260" s="893">
        <f>Import!E253</f>
        <v>0.13614845118337729</v>
      </c>
      <c r="E260" s="893">
        <f>Import!F253</f>
        <v>1.0878028083045834</v>
      </c>
      <c r="F260" s="893">
        <f>Import!G253+Import!H253+Import!I253</f>
        <v>8.3274798334611627E-2</v>
      </c>
      <c r="G260" s="886">
        <v>0</v>
      </c>
      <c r="H260" s="883">
        <v>0</v>
      </c>
      <c r="I260" s="884">
        <v>0</v>
      </c>
    </row>
    <row r="261" spans="1:9">
      <c r="A261" s="2">
        <v>252</v>
      </c>
      <c r="B261" s="894">
        <v>44143</v>
      </c>
      <c r="C261" s="893">
        <f>Import!D254</f>
        <v>11.473538159910126</v>
      </c>
      <c r="D261" s="893">
        <f>Import!E254</f>
        <v>0.12772301939744379</v>
      </c>
      <c r="E261" s="893">
        <f>Import!F254</f>
        <v>1.020182666787026</v>
      </c>
      <c r="F261" s="893">
        <f>Import!G254+Import!H254+Import!I254</f>
        <v>7.798823300951184E-2</v>
      </c>
      <c r="G261" s="886">
        <v>0</v>
      </c>
      <c r="H261" s="883">
        <v>0</v>
      </c>
      <c r="I261" s="884">
        <v>0</v>
      </c>
    </row>
    <row r="262" spans="1:9">
      <c r="A262" s="2">
        <v>253</v>
      </c>
      <c r="B262" s="894">
        <v>44144</v>
      </c>
      <c r="C262" s="893">
        <f>Import!D255</f>
        <v>10.764662023777857</v>
      </c>
      <c r="D262" s="893">
        <f>Import!E255</f>
        <v>0.11981943140247558</v>
      </c>
      <c r="E262" s="893">
        <f>Import!F255</f>
        <v>0.95677262722689982</v>
      </c>
      <c r="F262" s="893">
        <f>Import!G255+Import!H255+Import!I255</f>
        <v>7.3039828365957585E-2</v>
      </c>
      <c r="G262" s="886">
        <v>0</v>
      </c>
      <c r="H262" s="883">
        <v>0</v>
      </c>
      <c r="I262" s="884">
        <v>0</v>
      </c>
    </row>
    <row r="263" spans="1:9">
      <c r="A263" s="2">
        <v>254</v>
      </c>
      <c r="B263" s="894">
        <v>44145</v>
      </c>
      <c r="C263" s="893">
        <f>Import!D256</f>
        <v>10.099571286319879</v>
      </c>
      <c r="D263" s="893">
        <f>Import!E256</f>
        <v>0.11240531304231748</v>
      </c>
      <c r="E263" s="893">
        <f>Import!F256</f>
        <v>0.89731006243697742</v>
      </c>
      <c r="F263" s="893">
        <f>Import!G256+Import!H256+Import!I256</f>
        <v>6.8407756157941799E-2</v>
      </c>
      <c r="G263" s="886">
        <v>0</v>
      </c>
      <c r="H263" s="883">
        <v>0</v>
      </c>
      <c r="I263" s="884">
        <v>0</v>
      </c>
    </row>
    <row r="264" spans="1:9">
      <c r="A264" s="2">
        <v>255</v>
      </c>
      <c r="B264" s="894">
        <v>44146</v>
      </c>
      <c r="C264" s="893">
        <f>Import!D257</f>
        <v>9.4755624380682093</v>
      </c>
      <c r="D264" s="893">
        <f>Import!E257</f>
        <v>0.10545030488370162</v>
      </c>
      <c r="E264" s="893">
        <f>Import!F257</f>
        <v>0.84154876354098151</v>
      </c>
      <c r="F264" s="893">
        <f>Import!G257+Import!H257+Import!I257</f>
        <v>6.4071611954285651E-2</v>
      </c>
      <c r="G264" s="886">
        <v>0</v>
      </c>
      <c r="H264" s="883">
        <v>0</v>
      </c>
      <c r="I264" s="884">
        <v>0</v>
      </c>
    </row>
    <row r="265" spans="1:9">
      <c r="A265" s="2">
        <v>256</v>
      </c>
      <c r="B265" s="894">
        <v>44147</v>
      </c>
      <c r="C265" s="893">
        <f>Import!D258</f>
        <v>8.8900988081510022</v>
      </c>
      <c r="D265" s="893">
        <f>Import!E258</f>
        <v>9.8925936087745123E-2</v>
      </c>
      <c r="E265" s="893">
        <f>Import!F258</f>
        <v>0.78925791130459799</v>
      </c>
      <c r="F265" s="893">
        <f>Import!G258+Import!H258+Import!I258</f>
        <v>6.0012321209124461E-2</v>
      </c>
      <c r="G265" s="886">
        <v>0</v>
      </c>
      <c r="H265" s="883">
        <v>0</v>
      </c>
      <c r="I265" s="884">
        <v>0</v>
      </c>
    </row>
    <row r="266" spans="1:9">
      <c r="A266" s="2">
        <v>257</v>
      </c>
      <c r="B266" s="894">
        <v>44148</v>
      </c>
      <c r="C266" s="893">
        <f>Import!D259</f>
        <v>8.340800276396676</v>
      </c>
      <c r="D266" s="893">
        <f>Import!E259</f>
        <v>9.2805506265329615E-2</v>
      </c>
      <c r="E266" s="893">
        <f>Import!F259</f>
        <v>0.74022111202810925</v>
      </c>
      <c r="F266" s="893">
        <f>Import!G259+Import!H259+Import!I259</f>
        <v>5.6212051598358799E-2</v>
      </c>
      <c r="G266" s="886">
        <v>0</v>
      </c>
      <c r="H266" s="883">
        <v>0</v>
      </c>
      <c r="I266" s="884">
        <v>0</v>
      </c>
    </row>
    <row r="267" spans="1:9">
      <c r="A267" s="2">
        <v>258</v>
      </c>
      <c r="B267" s="894">
        <v>44149</v>
      </c>
      <c r="C267" s="893">
        <f>Import!D260</f>
        <v>7.8254336190748575</v>
      </c>
      <c r="D267" s="893">
        <f>Import!E260</f>
        <v>8.7063974801539712E-2</v>
      </c>
      <c r="E267" s="893">
        <f>Import!F260</f>
        <v>0.69423549394846162</v>
      </c>
      <c r="F267" s="893">
        <f>Import!G260+Import!H260+Import!I260</f>
        <v>5.2654131200228022E-2</v>
      </c>
      <c r="G267" s="886">
        <v>0</v>
      </c>
      <c r="H267" s="883">
        <v>0</v>
      </c>
      <c r="I267" s="884">
        <v>0</v>
      </c>
    </row>
    <row r="268" spans="1:9">
      <c r="A268" s="2">
        <v>259</v>
      </c>
      <c r="B268" s="894">
        <v>44150</v>
      </c>
      <c r="C268" s="893">
        <f>Import!D261</f>
        <v>7.3419034493219852</v>
      </c>
      <c r="D268" s="893">
        <f>Import!E261</f>
        <v>8.167785716762449E-2</v>
      </c>
      <c r="E268" s="893">
        <f>Import!F261</f>
        <v>0.65111086035115073</v>
      </c>
      <c r="F268" s="893">
        <f>Import!G261+Import!H261+Import!I261</f>
        <v>4.9322972126688402E-2</v>
      </c>
      <c r="G268" s="886">
        <v>0</v>
      </c>
      <c r="H268" s="883">
        <v>0</v>
      </c>
      <c r="I268" s="884">
        <v>0</v>
      </c>
    </row>
    <row r="269" spans="1:9">
      <c r="A269" s="2">
        <v>260</v>
      </c>
      <c r="B269" s="894">
        <v>44151</v>
      </c>
      <c r="C269" s="893">
        <f>Import!D262</f>
        <v>6.8882437156866922</v>
      </c>
      <c r="D269" s="893">
        <f>Import!E262</f>
        <v>7.6625127770901913E-2</v>
      </c>
      <c r="E269" s="893">
        <f>Import!F262</f>
        <v>0.61066889583008466</v>
      </c>
      <c r="F269" s="893">
        <f>Import!G262+Import!H262+Import!I262</f>
        <v>4.6203999238878767E-2</v>
      </c>
      <c r="G269" s="886">
        <v>0</v>
      </c>
      <c r="H269" s="883">
        <v>0</v>
      </c>
      <c r="I269" s="884">
        <v>0</v>
      </c>
    </row>
    <row r="270" spans="1:9">
      <c r="A270" s="2">
        <v>261</v>
      </c>
      <c r="B270" s="894">
        <v>44152</v>
      </c>
      <c r="C270" s="893">
        <f>Import!D263</f>
        <v>6.4626097244708074</v>
      </c>
      <c r="D270" s="893">
        <f>Import!E263</f>
        <v>7.1885128923378436E-2</v>
      </c>
      <c r="E270" s="893">
        <f>Import!F263</f>
        <v>0.5727424223571902</v>
      </c>
      <c r="F270" s="893">
        <f>Import!G263+Import!H263+Import!I263</f>
        <v>4.3283583604763948E-2</v>
      </c>
      <c r="G270" s="886">
        <v>0</v>
      </c>
      <c r="H270" s="883">
        <v>0</v>
      </c>
      <c r="I270" s="884">
        <v>0</v>
      </c>
    </row>
    <row r="271" spans="1:9">
      <c r="A271" s="2">
        <v>262</v>
      </c>
      <c r="B271" s="894">
        <v>44153</v>
      </c>
      <c r="C271" s="893">
        <f>Import!D264</f>
        <v>6.0632706536465824</v>
      </c>
      <c r="D271" s="893">
        <f>Import!E264</f>
        <v>6.7438485537630696E-2</v>
      </c>
      <c r="E271" s="893">
        <f>Import!F264</f>
        <v>0.53717470203286177</v>
      </c>
      <c r="F271" s="893">
        <f>Import!G264+Import!H264+Import!I264</f>
        <v>4.0548980380184674E-2</v>
      </c>
      <c r="G271" s="886">
        <v>0</v>
      </c>
      <c r="H271" s="883">
        <v>0</v>
      </c>
      <c r="I271" s="884">
        <v>0</v>
      </c>
    </row>
    <row r="272" spans="1:9">
      <c r="A272" s="2">
        <v>263</v>
      </c>
      <c r="B272" s="894">
        <v>44154</v>
      </c>
      <c r="C272" s="893">
        <f>Import!D265</f>
        <v>5.6886025281077925</v>
      </c>
      <c r="D272" s="893">
        <f>Import!E265</f>
        <v>6.3267025183969428E-2</v>
      </c>
      <c r="E272" s="893">
        <f>Import!F265</f>
        <v>0.50381878358434862</v>
      </c>
      <c r="F272" s="893">
        <f>Import!G265+Import!H265+Import!I265</f>
        <v>3.7988270816117775E-2</v>
      </c>
      <c r="G272" s="886">
        <v>0</v>
      </c>
      <c r="H272" s="883">
        <v>0</v>
      </c>
      <c r="I272" s="884">
        <v>0</v>
      </c>
    </row>
    <row r="273" spans="1:9">
      <c r="A273" s="2">
        <v>264</v>
      </c>
      <c r="B273" s="894">
        <v>44155</v>
      </c>
      <c r="C273" s="893">
        <f>Import!D266</f>
        <v>5.3370816278688071</v>
      </c>
      <c r="D273" s="893">
        <f>Import!E266</f>
        <v>5.935370316659009E-2</v>
      </c>
      <c r="E273" s="893">
        <f>Import!F266</f>
        <v>0.47253688986291925</v>
      </c>
      <c r="F273" s="893">
        <f>Import!G266+Import!H266+Import!I266</f>
        <v>3.5590308115064209E-2</v>
      </c>
      <c r="G273" s="886">
        <v>0</v>
      </c>
      <c r="H273" s="883">
        <v>0</v>
      </c>
      <c r="I273" s="884">
        <v>0</v>
      </c>
    </row>
    <row r="274" spans="1:9">
      <c r="A274" s="2">
        <v>265</v>
      </c>
      <c r="B274" s="894">
        <v>44156</v>
      </c>
      <c r="C274" s="893">
        <f>Import!D267</f>
        <v>5.0072783025655792</v>
      </c>
      <c r="D274" s="893">
        <f>Import!E267</f>
        <v>5.5682532300140732E-2</v>
      </c>
      <c r="E274" s="893">
        <f>Import!F267</f>
        <v>0.44319984376439026</v>
      </c>
      <c r="F274" s="893">
        <f>Import!G267+Import!H267+Import!I267</f>
        <v>3.334466687823312E-2</v>
      </c>
      <c r="G274" s="886">
        <v>0</v>
      </c>
      <c r="H274" s="883">
        <v>0</v>
      </c>
      <c r="I274" s="884">
        <v>0</v>
      </c>
    </row>
    <row r="275" spans="1:9">
      <c r="A275" s="2">
        <v>266</v>
      </c>
      <c r="B275" s="894">
        <v>44157</v>
      </c>
      <c r="C275" s="893">
        <f>Import!D268</f>
        <v>4.6978511672518986</v>
      </c>
      <c r="D275" s="893">
        <f>Import!E268</f>
        <v>5.2238517087085511E-2</v>
      </c>
      <c r="E275" s="893">
        <f>Import!F268</f>
        <v>0.41568653015778589</v>
      </c>
      <c r="F275" s="893">
        <f>Import!G268+Import!H268+Import!I268</f>
        <v>3.1241595902677811E-2</v>
      </c>
      <c r="G275" s="886">
        <v>0</v>
      </c>
      <c r="H275" s="883">
        <v>0</v>
      </c>
      <c r="I275" s="884">
        <v>0</v>
      </c>
    </row>
    <row r="276" spans="1:9">
      <c r="A276" s="2">
        <v>267</v>
      </c>
      <c r="B276" s="894">
        <v>44158</v>
      </c>
      <c r="C276" s="893">
        <f>Import!D269</f>
        <v>4.4075416560169289</v>
      </c>
      <c r="D276" s="893">
        <f>Import!E269</f>
        <v>4.9007592017388732E-2</v>
      </c>
      <c r="E276" s="893">
        <f>Import!F269</f>
        <v>0.38988339156004842</v>
      </c>
      <c r="F276" s="893">
        <f>Import!G269+Import!H269+Import!I269</f>
        <v>2.9271974103830183E-2</v>
      </c>
      <c r="G276" s="886">
        <v>0</v>
      </c>
      <c r="H276" s="883">
        <v>0</v>
      </c>
      <c r="I276" s="884">
        <v>0</v>
      </c>
    </row>
    <row r="277" spans="1:9">
      <c r="A277" s="2">
        <v>268</v>
      </c>
      <c r="B277" s="894">
        <v>44159</v>
      </c>
      <c r="C277" s="893">
        <f>Import!D270</f>
        <v>4.1351689113942953</v>
      </c>
      <c r="D277" s="893">
        <f>Import!E270</f>
        <v>4.5976563728873793E-2</v>
      </c>
      <c r="E277" s="893">
        <f>Import!F270</f>
        <v>0.36568395543583782</v>
      </c>
      <c r="F277" s="893">
        <f>Import!G270+Import!H270+Import!I270</f>
        <v>2.742726935407501E-2</v>
      </c>
      <c r="G277" s="886">
        <v>0</v>
      </c>
      <c r="H277" s="883">
        <v>0</v>
      </c>
      <c r="I277" s="884">
        <v>0</v>
      </c>
    </row>
    <row r="278" spans="1:9">
      <c r="A278" s="2">
        <v>269</v>
      </c>
      <c r="B278" s="894">
        <v>44160</v>
      </c>
      <c r="C278" s="893">
        <f>Import!D271</f>
        <v>3.8796249888841303</v>
      </c>
      <c r="D278" s="893">
        <f>Import!E271</f>
        <v>4.313305678483171E-2</v>
      </c>
      <c r="E278" s="893">
        <f>Import!F271</f>
        <v>0.34298839113589924</v>
      </c>
      <c r="F278" s="893">
        <f>Import!G271+Import!H271+Import!I271</f>
        <v>2.5699500042162194E-2</v>
      </c>
      <c r="G278" s="886">
        <v>0</v>
      </c>
      <c r="H278" s="883">
        <v>0</v>
      </c>
      <c r="I278" s="884">
        <v>0</v>
      </c>
    </row>
    <row r="279" spans="1:9">
      <c r="A279" s="2">
        <v>270</v>
      </c>
      <c r="B279" s="894">
        <v>44161</v>
      </c>
      <c r="C279" s="893">
        <f>Import!D272</f>
        <v>3.6398703571841247</v>
      </c>
      <c r="D279" s="893">
        <f>Import!E272</f>
        <v>4.0465462839127331E-2</v>
      </c>
      <c r="E279" s="893">
        <f>Import!F272</f>
        <v>0.32170309461063046</v>
      </c>
      <c r="F279" s="893">
        <f>Import!G272+Import!H272+Import!I272</f>
        <v>2.4081199171455858E-2</v>
      </c>
      <c r="G279" s="886">
        <v>0</v>
      </c>
      <c r="H279" s="883">
        <v>0</v>
      </c>
      <c r="I279" s="884">
        <v>0</v>
      </c>
    </row>
    <row r="280" spans="1:9">
      <c r="A280" s="2">
        <v>271</v>
      </c>
      <c r="B280" s="894">
        <v>44162</v>
      </c>
      <c r="C280" s="893">
        <f>Import!D273</f>
        <v>3.4149296759133967</v>
      </c>
      <c r="D280" s="893">
        <f>Import!E273</f>
        <v>3.7962892976509795E-2</v>
      </c>
      <c r="E280" s="893">
        <f>Import!F273</f>
        <v>0.3017402991549531</v>
      </c>
      <c r="F280" s="893">
        <f>Import!G273+Import!H273+Import!I273</f>
        <v>2.2565380827312447E-2</v>
      </c>
      <c r="G280" s="886">
        <v>0</v>
      </c>
      <c r="H280" s="883">
        <v>0</v>
      </c>
      <c r="I280" s="884">
        <v>0</v>
      </c>
    </row>
    <row r="281" spans="1:9">
      <c r="A281" s="2">
        <v>272</v>
      </c>
      <c r="B281" s="894">
        <v>44163</v>
      </c>
      <c r="C281" s="893">
        <f>Import!D274</f>
        <v>3.2038878337371774</v>
      </c>
      <c r="D281" s="893">
        <f>Import!E274</f>
        <v>3.5615133027188661E-2</v>
      </c>
      <c r="E281" s="893">
        <f>Import!F274</f>
        <v>0.28301771054834685</v>
      </c>
      <c r="F281" s="893">
        <f>Import!G274+Import!H274+Import!I274</f>
        <v>2.1145508855352803E-2</v>
      </c>
      <c r="G281" s="886">
        <v>0</v>
      </c>
      <c r="H281" s="883">
        <v>0</v>
      </c>
      <c r="I281" s="884">
        <v>0</v>
      </c>
    </row>
    <row r="282" spans="1:9">
      <c r="A282" s="2">
        <v>273</v>
      </c>
      <c r="B282" s="894">
        <v>44164</v>
      </c>
      <c r="C282" s="893">
        <f>Import!D275</f>
        <v>3.0058862308503582</v>
      </c>
      <c r="D282" s="893">
        <f>Import!E275</f>
        <v>3.341260166817174E-2</v>
      </c>
      <c r="E282" s="893">
        <f>Import!F275</f>
        <v>0.2654581650572691</v>
      </c>
      <c r="F282" s="893">
        <f>Import!G275+Import!H275+Import!I275</f>
        <v>1.9815467603071308E-2</v>
      </c>
      <c r="G282" s="886">
        <v>0</v>
      </c>
      <c r="H282" s="883">
        <v>0</v>
      </c>
      <c r="I282" s="884">
        <v>0</v>
      </c>
    </row>
    <row r="283" spans="1:9">
      <c r="A283" s="2">
        <v>274</v>
      </c>
      <c r="B283" s="894">
        <v>44165</v>
      </c>
      <c r="C283" s="893">
        <f>Import!D276</f>
        <v>2.8201192907613279</v>
      </c>
      <c r="D283" s="893">
        <f>Import!E276</f>
        <v>3.1346311137597525E-2</v>
      </c>
      <c r="E283" s="893">
        <f>Import!F276</f>
        <v>0.24898930886514009</v>
      </c>
      <c r="F283" s="893">
        <f>Import!G276+Import!H276+Import!I276</f>
        <v>1.8569534587182714E-2</v>
      </c>
      <c r="G283" s="886">
        <v>0</v>
      </c>
      <c r="H283" s="883">
        <v>0</v>
      </c>
      <c r="I283" s="884">
        <v>0</v>
      </c>
    </row>
    <row r="284" spans="1:9">
      <c r="A284" s="2">
        <v>275</v>
      </c>
      <c r="B284" s="894">
        <v>44166</v>
      </c>
      <c r="C284" s="893">
        <f>Import!D277</f>
        <v>2.6458311872505167</v>
      </c>
      <c r="D284" s="893">
        <f>Import!E277</f>
        <v>2.9407830395812025E-2</v>
      </c>
      <c r="E284" s="893">
        <f>Import!F277</f>
        <v>0.23354329758227182</v>
      </c>
      <c r="F284" s="893">
        <f>Import!G277+Import!H277+Import!I277</f>
        <v>1.7402354958395431E-2</v>
      </c>
      <c r="G284" s="886">
        <v>0</v>
      </c>
      <c r="H284" s="883">
        <v>0</v>
      </c>
      <c r="I284" s="884">
        <v>0</v>
      </c>
    </row>
    <row r="285" spans="1:9">
      <c r="A285" s="2">
        <v>276</v>
      </c>
      <c r="B285" s="894">
        <v>44167</v>
      </c>
      <c r="C285" s="893">
        <f>Import!D278</f>
        <v>2.4823127732388746</v>
      </c>
      <c r="D285" s="893">
        <f>Import!E278</f>
        <v>2.7589250581990073E-2</v>
      </c>
      <c r="E285" s="893">
        <f>Import!F278</f>
        <v>0.21905651457672506</v>
      </c>
      <c r="F285" s="893">
        <f>Import!G278+Import!H278+Import!I278</f>
        <v>1.630891764393793E-2</v>
      </c>
      <c r="G285" s="886">
        <v>0</v>
      </c>
      <c r="H285" s="883">
        <v>0</v>
      </c>
      <c r="I285" s="884">
        <v>0</v>
      </c>
    </row>
    <row r="286" spans="1:9">
      <c r="A286" s="2">
        <v>277</v>
      </c>
      <c r="B286" s="894">
        <v>44168</v>
      </c>
      <c r="C286" s="893">
        <f>Import!D279</f>
        <v>2.3288986991260914</v>
      </c>
      <c r="D286" s="893">
        <f>Import!E279</f>
        <v>2.5883152620227379E-2</v>
      </c>
      <c r="E286" s="893">
        <f>Import!F279</f>
        <v>0.20546930694246687</v>
      </c>
      <c r="F286" s="893">
        <f>Import!G279+Import!H279+Import!I279</f>
        <v>1.5284533056239507E-2</v>
      </c>
      <c r="G286" s="886">
        <v>0</v>
      </c>
      <c r="H286" s="883">
        <v>0</v>
      </c>
      <c r="I286" s="884">
        <v>0</v>
      </c>
    </row>
    <row r="287" spans="1:9">
      <c r="A287" s="2">
        <v>278</v>
      </c>
      <c r="B287" s="894">
        <v>44169</v>
      </c>
      <c r="C287" s="893">
        <f>Import!D280</f>
        <v>2.1849647089171174</v>
      </c>
      <c r="D287" s="893">
        <f>Import!E280</f>
        <v>2.4282576842030303E-2</v>
      </c>
      <c r="E287" s="893">
        <f>Import!F280</f>
        <v>0.19272573799883877</v>
      </c>
      <c r="F287" s="893">
        <f>Import!G280+Import!H280+Import!I280</f>
        <v>1.4324812263667453E-2</v>
      </c>
      <c r="G287" s="886">
        <v>0</v>
      </c>
      <c r="H287" s="883">
        <v>0</v>
      </c>
      <c r="I287" s="884">
        <v>0</v>
      </c>
    </row>
    <row r="288" spans="1:9">
      <c r="A288" s="2">
        <v>279</v>
      </c>
      <c r="B288" s="894">
        <v>44170</v>
      </c>
      <c r="C288" s="893">
        <f>Import!D281</f>
        <v>2.0499251031793118</v>
      </c>
      <c r="D288" s="893">
        <f>Import!E281</f>
        <v>2.2780994497998874E-2</v>
      </c>
      <c r="E288" s="893">
        <f>Import!F281</f>
        <v>0.18077335528276089</v>
      </c>
      <c r="F288" s="893">
        <f>Import!G281+Import!H281+Import!I281</f>
        <v>1.3425647526234645E-2</v>
      </c>
      <c r="G288" s="886">
        <v>0</v>
      </c>
      <c r="H288" s="883">
        <v>0</v>
      </c>
      <c r="I288" s="884">
        <v>0</v>
      </c>
    </row>
    <row r="289" spans="1:9">
      <c r="A289" s="2">
        <v>280</v>
      </c>
      <c r="B289" s="894">
        <v>44171</v>
      </c>
      <c r="C289" s="893">
        <f>Import!D282</f>
        <v>1.9232303585440107</v>
      </c>
      <c r="D289" s="893">
        <f>Import!E282</f>
        <v>2.1372281041248321E-2</v>
      </c>
      <c r="E289" s="893">
        <f>Import!F282</f>
        <v>0.1695629730618797</v>
      </c>
      <c r="F289" s="893">
        <f>Import!G282+Import!H282+Import!I282</f>
        <v>1.2583194105712903E-2</v>
      </c>
      <c r="G289" s="886">
        <v>0</v>
      </c>
      <c r="H289" s="883">
        <v>0</v>
      </c>
      <c r="I289" s="884">
        <v>0</v>
      </c>
    </row>
    <row r="290" spans="1:9">
      <c r="A290" s="2">
        <v>281</v>
      </c>
      <c r="B290" s="894">
        <v>44172</v>
      </c>
      <c r="C290" s="893">
        <f>Import!D283</f>
        <v>1.8043648941020061</v>
      </c>
      <c r="D290" s="893">
        <f>Import!E283</f>
        <v>2.0050691071250615E-2</v>
      </c>
      <c r="E290" s="893">
        <f>Import!F283</f>
        <v>0.1590484684569104</v>
      </c>
      <c r="F290" s="893">
        <f>Import!G283+Import!H283+Import!I283</f>
        <v>1.1793853265674944E-2</v>
      </c>
      <c r="G290" s="886">
        <v>0</v>
      </c>
      <c r="H290" s="883">
        <v>0</v>
      </c>
      <c r="I290" s="884">
        <v>0</v>
      </c>
    </row>
    <row r="291" spans="1:9">
      <c r="A291" s="2">
        <v>282</v>
      </c>
      <c r="B291" s="894">
        <v>44173</v>
      </c>
      <c r="C291" s="893">
        <f>Import!D284</f>
        <v>1.6928449756348516</v>
      </c>
      <c r="D291" s="893">
        <f>Import!E284</f>
        <v>1.8810834834813179E-2</v>
      </c>
      <c r="E291" s="893">
        <f>Import!F284</f>
        <v>0.14918659031963788</v>
      </c>
      <c r="F291" s="893">
        <f>Import!G284+Import!H284+Import!I284</f>
        <v>1.1054256382654884E-2</v>
      </c>
      <c r="G291" s="886">
        <v>0</v>
      </c>
      <c r="H291" s="883">
        <v>0</v>
      </c>
      <c r="I291" s="884">
        <v>0</v>
      </c>
    </row>
    <row r="292" spans="1:9">
      <c r="A292" s="2">
        <v>283</v>
      </c>
      <c r="B292" s="894">
        <v>44174</v>
      </c>
      <c r="C292" s="893">
        <f>Import!D285</f>
        <v>1.5882167491831112</v>
      </c>
      <c r="D292" s="893">
        <f>Import!E285</f>
        <v>1.7647656186689391E-2</v>
      </c>
      <c r="E292" s="893">
        <f>Import!F285</f>
        <v>0.13993678006610633</v>
      </c>
      <c r="F292" s="893">
        <f>Import!G285+Import!H285+Import!I285</f>
        <v>1.0361250094905483E-2</v>
      </c>
      <c r="G292" s="886">
        <v>0</v>
      </c>
      <c r="H292" s="883">
        <v>0</v>
      </c>
      <c r="I292" s="884">
        <v>0</v>
      </c>
    </row>
    <row r="293" spans="1:9">
      <c r="A293" s="2">
        <v>284</v>
      </c>
      <c r="B293" s="894">
        <v>44175</v>
      </c>
      <c r="C293" s="893">
        <f>Import!D286</f>
        <v>1.4900543959756236</v>
      </c>
      <c r="D293" s="893">
        <f>Import!E286</f>
        <v>1.6556411918748241E-2</v>
      </c>
      <c r="E293" s="893">
        <f>Import!F286</f>
        <v>0.13126100371511512</v>
      </c>
      <c r="F293" s="893">
        <f>Import!G286+Import!H286+Import!I286</f>
        <v>9.7118824201552611E-3</v>
      </c>
      <c r="G293" s="886">
        <v>0</v>
      </c>
      <c r="H293" s="883">
        <v>0</v>
      </c>
      <c r="I293" s="884">
        <v>0</v>
      </c>
    </row>
    <row r="294" spans="1:9">
      <c r="A294" s="2">
        <v>285</v>
      </c>
      <c r="B294" s="894">
        <v>44176</v>
      </c>
      <c r="C294" s="893">
        <f>Import!D287</f>
        <v>1.3979584012341861</v>
      </c>
      <c r="D294" s="893">
        <f>Import!E287</f>
        <v>1.5532652372884658E-2</v>
      </c>
      <c r="E294" s="893">
        <f>Import!F287</f>
        <v>0.12312359442976248</v>
      </c>
      <c r="F294" s="893">
        <f>Import!G287+Import!H287+Import!I287</f>
        <v>9.1033897783625133E-3</v>
      </c>
      <c r="G294" s="886">
        <v>0</v>
      </c>
      <c r="H294" s="883">
        <v>0</v>
      </c>
      <c r="I294" s="884">
        <v>0</v>
      </c>
    </row>
    <row r="295" spans="1:9">
      <c r="A295" s="2">
        <v>286</v>
      </c>
      <c r="B295" s="894">
        <v>44177</v>
      </c>
      <c r="C295" s="893">
        <f>Import!D288</f>
        <v>1.3115539298317633</v>
      </c>
      <c r="D295" s="893">
        <f>Import!E288</f>
        <v>1.4572203256824652E-2</v>
      </c>
      <c r="E295" s="893">
        <f>Import!F288</f>
        <v>0.11549110490276886</v>
      </c>
      <c r="F295" s="893">
        <f>Import!G288+Import!H288+Import!I288</f>
        <v>8.5331848597475571E-3</v>
      </c>
      <c r="G295" s="886">
        <v>0</v>
      </c>
      <c r="H295" s="883">
        <v>0</v>
      </c>
      <c r="I295" s="884">
        <v>0</v>
      </c>
    </row>
    <row r="296" spans="1:9">
      <c r="A296" s="2">
        <v>287</v>
      </c>
      <c r="B296" s="894">
        <v>44178</v>
      </c>
      <c r="C296" s="893">
        <f>Import!D289</f>
        <v>1.2304893022120678</v>
      </c>
      <c r="D296" s="893">
        <f>Import!E289</f>
        <v>1.3671148588623517E-2</v>
      </c>
      <c r="E296" s="893">
        <f>Import!F289</f>
        <v>0.10833216896909711</v>
      </c>
      <c r="F296" s="893">
        <f>Import!G289+Import!H289+Import!I289</f>
        <v>7.998845282371686E-3</v>
      </c>
      <c r="G296" s="886">
        <v>0</v>
      </c>
      <c r="H296" s="883">
        <v>0</v>
      </c>
      <c r="I296" s="884">
        <v>0</v>
      </c>
    </row>
    <row r="297" spans="1:9">
      <c r="A297" s="2">
        <v>288</v>
      </c>
      <c r="B297" s="894">
        <v>44179</v>
      </c>
      <c r="C297" s="893">
        <f>Import!D290</f>
        <v>1.1544345643867515</v>
      </c>
      <c r="D297" s="893">
        <f>Import!E290</f>
        <v>1.2825814699129381E-2</v>
      </c>
      <c r="E297" s="893">
        <f>Import!F290</f>
        <v>0.10161737186714416</v>
      </c>
      <c r="F297" s="893">
        <f>Import!G290+Import!H290+Import!I290</f>
        <v>7.4981029872574273E-3</v>
      </c>
      <c r="G297" s="886">
        <v>0</v>
      </c>
      <c r="H297" s="883">
        <v>0</v>
      </c>
      <c r="I297" s="884">
        <v>0</v>
      </c>
    </row>
    <row r="298" spans="1:9">
      <c r="A298" s="2">
        <v>289</v>
      </c>
      <c r="B298" s="894">
        <v>44180</v>
      </c>
      <c r="C298" s="893">
        <f>Import!D291</f>
        <v>1.0830801462061124</v>
      </c>
      <c r="D298" s="893">
        <f>Import!E291</f>
        <v>1.2032755226883062E-2</v>
      </c>
      <c r="E298" s="893">
        <f>Import!F291</f>
        <v>9.5319128606804221E-2</v>
      </c>
      <c r="F298" s="893">
        <f>Import!G291+Import!H291+Import!I291</f>
        <v>7.0288343225124615E-3</v>
      </c>
      <c r="G298" s="886">
        <v>0</v>
      </c>
      <c r="H298" s="883">
        <v>0</v>
      </c>
      <c r="I298" s="884">
        <v>0</v>
      </c>
    </row>
    <row r="299" spans="1:9">
      <c r="A299" s="2">
        <v>290</v>
      </c>
      <c r="B299" s="894">
        <v>44181</v>
      </c>
      <c r="C299" s="893">
        <f>Import!D292</f>
        <v>1.0161356024578243</v>
      </c>
      <c r="D299" s="893">
        <f>Import!E292</f>
        <v>1.1288737043548438E-2</v>
      </c>
      <c r="E299" s="893">
        <f>Import!F292</f>
        <v>8.9411569936341542E-2</v>
      </c>
      <c r="F299" s="893">
        <f>Import!G292+Import!H292+Import!I292</f>
        <v>6.5890507711570652E-3</v>
      </c>
      <c r="G299" s="886">
        <v>0</v>
      </c>
      <c r="H299" s="883">
        <v>0</v>
      </c>
      <c r="I299" s="884">
        <v>0</v>
      </c>
    </row>
    <row r="300" spans="1:9">
      <c r="A300" s="2">
        <v>291</v>
      </c>
      <c r="B300" s="894">
        <v>44182</v>
      </c>
      <c r="C300" s="893">
        <f>Import!D293</f>
        <v>0.95332843168391057</v>
      </c>
      <c r="D300" s="893">
        <f>Import!E293</f>
        <v>1.059072705181351E-2</v>
      </c>
      <c r="E300" s="893">
        <f>Import!F293</f>
        <v>8.3870435431899135E-2</v>
      </c>
      <c r="F300" s="893">
        <f>Import!G293+Import!H293+Import!I293</f>
        <v>6.1768902803707422E-3</v>
      </c>
      <c r="G300" s="886">
        <v>0</v>
      </c>
      <c r="H300" s="883">
        <v>0</v>
      </c>
      <c r="I300" s="884">
        <v>0</v>
      </c>
    </row>
    <row r="301" spans="1:9">
      <c r="A301" s="2">
        <v>292</v>
      </c>
      <c r="B301" s="894">
        <v>44183</v>
      </c>
      <c r="C301" s="893">
        <f>Import!D294</f>
        <v>0.89440296792006135</v>
      </c>
      <c r="D301" s="893">
        <f>Import!E294</f>
        <v>9.9358798019243445E-3</v>
      </c>
      <c r="E301" s="893">
        <f>Import!F294</f>
        <v>7.867297326389866E-2</v>
      </c>
      <c r="F301" s="893">
        <f>Import!G294+Import!H294+Import!I294</f>
        <v>5.7906091526865556E-3</v>
      </c>
      <c r="G301" s="886">
        <v>0</v>
      </c>
      <c r="H301" s="883">
        <v>0</v>
      </c>
      <c r="I301" s="884">
        <v>0</v>
      </c>
    </row>
    <row r="302" spans="1:9">
      <c r="A302" s="2">
        <v>293</v>
      </c>
      <c r="B302" s="894">
        <v>44184</v>
      </c>
      <c r="C302" s="893">
        <f>Import!D295</f>
        <v>0.83911934085810924</v>
      </c>
      <c r="D302" s="893">
        <f>Import!E295</f>
        <v>9.3215258758001102E-3</v>
      </c>
      <c r="E302" s="893">
        <f>Import!F295</f>
        <v>7.379784622209766E-2</v>
      </c>
      <c r="F302" s="893">
        <f>Import!G295+Import!H295+Import!I295</f>
        <v>5.4285744622882956E-3</v>
      </c>
      <c r="G302" s="886">
        <v>0</v>
      </c>
      <c r="H302" s="883">
        <v>0</v>
      </c>
      <c r="I302" s="884">
        <v>0</v>
      </c>
    </row>
    <row r="303" spans="1:9">
      <c r="A303" s="2">
        <v>294</v>
      </c>
      <c r="B303" s="894">
        <v>44185</v>
      </c>
      <c r="C303" s="893">
        <f>Import!D296</f>
        <v>0.78725250020982684</v>
      </c>
      <c r="D303" s="893">
        <f>Import!E296</f>
        <v>8.7451609908982438E-3</v>
      </c>
      <c r="E303" s="893">
        <f>Import!F296</f>
        <v>6.9225043607353473E-2</v>
      </c>
      <c r="F303" s="893">
        <f>Import!G296+Import!H296+Import!I296</f>
        <v>5.0892569620114656E-3</v>
      </c>
      <c r="G303" s="886">
        <v>0</v>
      </c>
      <c r="H303" s="883">
        <v>0</v>
      </c>
      <c r="I303" s="884">
        <v>0</v>
      </c>
    </row>
    <row r="304" spans="1:9">
      <c r="A304" s="2">
        <v>295</v>
      </c>
      <c r="B304" s="894">
        <v>44186</v>
      </c>
      <c r="C304" s="893">
        <f>Import!D297</f>
        <v>0.73859130030972386</v>
      </c>
      <c r="D304" s="893">
        <f>Import!E297</f>
        <v>8.2044357794075033E-3</v>
      </c>
      <c r="E304" s="893">
        <f>Import!F297</f>
        <v>6.4935798623120322E-2</v>
      </c>
      <c r="F304" s="893">
        <f>Import!G297+Import!H297+Import!I297</f>
        <v>4.7712244489308692E-3</v>
      </c>
      <c r="G304" s="886">
        <v>0</v>
      </c>
      <c r="H304" s="883">
        <v>0</v>
      </c>
      <c r="I304" s="884">
        <v>0</v>
      </c>
    </row>
    <row r="305" spans="1:9">
      <c r="A305" s="2">
        <v>296</v>
      </c>
      <c r="B305" s="894">
        <v>44187</v>
      </c>
      <c r="C305" s="893">
        <f>Import!D298</f>
        <v>0.69293764124029078</v>
      </c>
      <c r="D305" s="893">
        <f>Import!E298</f>
        <v>7.6971462003427686E-3</v>
      </c>
      <c r="E305" s="893">
        <f>Import!F298</f>
        <v>6.091251092207451E-2</v>
      </c>
      <c r="F305" s="893">
        <f>Import!G298+Import!H298+Import!I298</f>
        <v>4.4731355585479072E-3</v>
      </c>
      <c r="G305" s="886">
        <v>0</v>
      </c>
      <c r="H305" s="883">
        <v>0</v>
      </c>
      <c r="I305" s="884">
        <v>0</v>
      </c>
    </row>
    <row r="306" spans="1:9">
      <c r="A306" s="2">
        <v>297</v>
      </c>
      <c r="B306" s="894">
        <v>44188</v>
      </c>
      <c r="C306" s="893">
        <f>Import!D299</f>
        <v>0.65010566298993211</v>
      </c>
      <c r="D306" s="893">
        <f>Import!E299</f>
        <v>7.2212245460477305E-3</v>
      </c>
      <c r="E306" s="893">
        <f>Import!F299</f>
        <v>5.7138673986002142E-2</v>
      </c>
      <c r="F306" s="893">
        <f>Import!G299+Import!H299+Import!I299</f>
        <v>4.1937339595744371E-3</v>
      </c>
      <c r="G306" s="886">
        <v>0</v>
      </c>
      <c r="H306" s="883">
        <v>0</v>
      </c>
      <c r="I306" s="884">
        <v>0</v>
      </c>
    </row>
    <row r="307" spans="1:9">
      <c r="A307" s="2">
        <v>298</v>
      </c>
      <c r="B307" s="894">
        <v>44189</v>
      </c>
      <c r="C307" s="893">
        <f>Import!D300</f>
        <v>0.60992098937187489</v>
      </c>
      <c r="D307" s="893">
        <f>Import!E300</f>
        <v>6.7747310054831807E-3</v>
      </c>
      <c r="E307" s="893">
        <f>Import!F300</f>
        <v>5.3598807035978559E-2</v>
      </c>
      <c r="F307" s="893">
        <f>Import!G300+Import!H300+Import!I300</f>
        <v>3.9318429231673564E-3</v>
      </c>
      <c r="G307" s="886">
        <v>0</v>
      </c>
      <c r="H307" s="883">
        <v>0</v>
      </c>
      <c r="I307" s="884">
        <v>0</v>
      </c>
    </row>
    <row r="308" spans="1:9">
      <c r="A308" s="2">
        <v>299</v>
      </c>
      <c r="B308" s="894">
        <v>44190</v>
      </c>
      <c r="C308" s="893">
        <f>Import!D301</f>
        <v>0.57222001863212046</v>
      </c>
      <c r="D308" s="893">
        <f>Import!E301</f>
        <v>6.3558457501097006E-3</v>
      </c>
      <c r="E308" s="893">
        <f>Import!F301</f>
        <v>5.0278391189793423E-2</v>
      </c>
      <c r="F308" s="893">
        <f>Import!G301+Import!H301+Import!I301</f>
        <v>3.6863602421919094E-3</v>
      </c>
      <c r="G308" s="886">
        <v>0</v>
      </c>
      <c r="H308" s="883">
        <v>0</v>
      </c>
      <c r="I308" s="884">
        <v>0</v>
      </c>
    </row>
    <row r="309" spans="1:9">
      <c r="A309" s="2">
        <v>300</v>
      </c>
      <c r="B309" s="894">
        <v>44191</v>
      </c>
      <c r="C309" s="893">
        <f>Import!D302</f>
        <v>0.53684925786504634</v>
      </c>
      <c r="D309" s="893">
        <f>Import!E302</f>
        <v>5.9628615097261847E-3</v>
      </c>
      <c r="E309" s="893">
        <f>Import!F302</f>
        <v>4.7163809600843584E-2</v>
      </c>
      <c r="F309" s="893">
        <f>Import!G302+Import!H302+Import!I302</f>
        <v>3.4562534777063899E-3</v>
      </c>
      <c r="G309" s="886">
        <v>0</v>
      </c>
      <c r="H309" s="883">
        <v>0</v>
      </c>
      <c r="I309" s="884">
        <v>0</v>
      </c>
    </row>
    <row r="310" spans="1:9">
      <c r="A310" s="2">
        <v>301</v>
      </c>
      <c r="B310" s="894">
        <v>44192</v>
      </c>
      <c r="C310" s="893">
        <f>Import!D303</f>
        <v>0.50366469853171436</v>
      </c>
      <c r="D310" s="893">
        <f>Import!E303</f>
        <v>5.5941766083447367E-3</v>
      </c>
      <c r="E310" s="893">
        <f>Import!F303</f>
        <v>4.424229132997929E-2</v>
      </c>
      <c r="F310" s="893">
        <f>Import!G303+Import!H303+Import!I303</f>
        <v>3.2405555113649343E-3</v>
      </c>
      <c r="G310" s="886">
        <v>0</v>
      </c>
      <c r="H310" s="883">
        <v>0</v>
      </c>
      <c r="I310" s="884">
        <v>0</v>
      </c>
    </row>
    <row r="311" spans="1:9">
      <c r="A311" s="2">
        <v>302</v>
      </c>
      <c r="B311" s="894">
        <v>44193</v>
      </c>
      <c r="C311" s="893">
        <f>Import!D304</f>
        <v>0.47253123054502899</v>
      </c>
      <c r="D311" s="893">
        <f>Import!E304</f>
        <v>5.2482884308472305E-3</v>
      </c>
      <c r="E311" s="893">
        <f>Import!F304</f>
        <v>4.1501858716340413E-2</v>
      </c>
      <c r="F311" s="893">
        <f>Import!G304+Import!H304+Import!I304</f>
        <v>3.0383603838415028E-3</v>
      </c>
      <c r="G311" s="886">
        <v>0</v>
      </c>
      <c r="H311" s="883">
        <v>0</v>
      </c>
      <c r="I311" s="884">
        <v>0</v>
      </c>
    </row>
    <row r="312" spans="1:9">
      <c r="A312" s="2">
        <v>303</v>
      </c>
      <c r="B312" s="894">
        <v>44194</v>
      </c>
      <c r="C312" s="893">
        <f>Import!D305</f>
        <v>0.44332209253949362</v>
      </c>
      <c r="D312" s="893">
        <f>Import!E305</f>
        <v>4.9237872945151117E-3</v>
      </c>
      <c r="E312" s="893">
        <f>Import!F305</f>
        <v>3.8931278029193307E-2</v>
      </c>
      <c r="F312" s="893">
        <f>Import!G305+Import!H305+Import!I305</f>
        <v>2.8488194006843861E-3</v>
      </c>
      <c r="G312" s="886">
        <v>0</v>
      </c>
      <c r="H312" s="883">
        <v>0</v>
      </c>
      <c r="I312" s="884">
        <v>0</v>
      </c>
    </row>
    <row r="313" spans="1:9">
      <c r="A313" s="2">
        <v>304</v>
      </c>
      <c r="B313" s="894">
        <v>44195</v>
      </c>
      <c r="C313" s="893">
        <f>Import!D306</f>
        <v>0.41591835609310113</v>
      </c>
      <c r="D313" s="893">
        <f>Import!E306</f>
        <v>4.6193506996157771E-3</v>
      </c>
      <c r="E313" s="893">
        <f>Import!F306</f>
        <v>3.6520013195146347E-2</v>
      </c>
      <c r="F313" s="893">
        <f>Import!G306+Import!H306+Import!I306</f>
        <v>2.6711374882380269E-3</v>
      </c>
      <c r="G313" s="886">
        <v>0</v>
      </c>
      <c r="H313" s="883">
        <v>0</v>
      </c>
      <c r="I313" s="884">
        <v>0</v>
      </c>
    </row>
    <row r="314" spans="1:9" ht="17" thickBot="1">
      <c r="A314" s="2">
        <v>305</v>
      </c>
      <c r="B314" s="887">
        <v>44196</v>
      </c>
      <c r="C314" s="892">
        <f>Import!D307</f>
        <v>0.3902084418044906</v>
      </c>
      <c r="D314" s="892">
        <f>Import!E307</f>
        <v>4.3337379359914387E-3</v>
      </c>
      <c r="E314" s="892">
        <f>Import!F307</f>
        <v>3.4258182408987058E-2</v>
      </c>
      <c r="F314" s="892">
        <f>Import!G307+Import!H307+Import!I307</f>
        <v>2.5045697834059333E-3</v>
      </c>
      <c r="G314" s="888">
        <v>0</v>
      </c>
      <c r="H314" s="888">
        <v>0</v>
      </c>
      <c r="I314" s="889">
        <v>0</v>
      </c>
    </row>
  </sheetData>
  <sheetProtection algorithmName="SHA-512" hashValue="Fi0q1xrzAj2OMLota1XvAOFnLPLQo8K6U+fiC7WNkvGT4UgVCkW1V5J++kXIokqq0tODa81EOGkWBFIlrdLnBQ==" saltValue="mD9mXDanQNRtONwWpu5Fkg==" spinCount="100000" sheet="1" objects="1" scenarios="1" autoFilter="0" pivotTables="0"/>
  <mergeCells count="2">
    <mergeCell ref="B3:P3"/>
    <mergeCell ref="C5:I5"/>
  </mergeCells>
  <dataValidations count="1">
    <dataValidation type="decimal" operator="greaterThanOrEqual" allowBlank="1" showInputMessage="1" showErrorMessage="1" sqref="C10:I314" xr:uid="{00000000-0002-0000-1100-000000000000}">
      <formula1>0</formula1>
    </dataValidation>
  </dataValidations>
  <pageMargins left="0.7" right="0.7" top="0.75" bottom="0.75" header="0.3" footer="0.3"/>
  <pageSetup paperSize="8" orientation="portrait" verticalDpi="0"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0000000}">
          <x14:colorSeries theme="0" tint="-4.9989318521683403E-2"/>
          <x14:colorNegative rgb="FFD00000"/>
          <x14:colorAxis rgb="FF000000"/>
          <x14:colorMarkers rgb="FFD00000"/>
          <x14:colorFirst rgb="FFD00000"/>
          <x14:colorLast rgb="FFD00000"/>
          <x14:colorHigh rgb="FFD00000"/>
          <x14:colorLow rgb="FFD00000"/>
          <x14:sparklines>
            <x14:sparkline>
              <xm:f>'COVID-19 Cases'!C10:C130</xm:f>
              <xm:sqref>C7</xm:sqref>
            </x14:sparkline>
            <x14:sparkline>
              <xm:f>'COVID-19 Cases'!D10:D130</xm:f>
              <xm:sqref>D7</xm:sqref>
            </x14:sparkline>
            <x14:sparkline>
              <xm:f>'COVID-19 Cases'!E10:E130</xm:f>
              <xm:sqref>E7</xm:sqref>
            </x14:sparkline>
            <x14:sparkline>
              <xm:f>'COVID-19 Cases'!F10:F130</xm:f>
              <xm:sqref>F7</xm:sqref>
            </x14:sparkline>
            <x14:sparkline>
              <xm:f>'COVID-19 Cases'!G10:G130</xm:f>
              <xm:sqref>G7</xm:sqref>
            </x14:sparkline>
            <x14:sparkline>
              <xm:f>'COVID-19 Cases'!H10:H130</xm:f>
              <xm:sqref>H7</xm:sqref>
            </x14:sparkline>
            <x14:sparkline>
              <xm:f>'COVID-19 Cases'!I10:I130</xm:f>
              <xm:sqref>I7</xm:sqref>
            </x14:sparkline>
          </x14:sparklines>
        </x14:sparklineGroup>
      </x14:sparklineGroup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rgb="FFF8B9DC"/>
  </sheetPr>
  <dimension ref="C1:AG110"/>
  <sheetViews>
    <sheetView showGridLines="0" showRowColHeaders="0" zoomScale="90" zoomScaleNormal="90" workbookViewId="0"/>
  </sheetViews>
  <sheetFormatPr baseColWidth="10" defaultColWidth="10.83203125" defaultRowHeight="16"/>
  <cols>
    <col min="1" max="2" width="0.83203125" style="15" customWidth="1"/>
    <col min="3" max="3" width="4.33203125" style="15" customWidth="1"/>
    <col min="4" max="4" width="21.5" style="15" customWidth="1"/>
    <col min="5" max="5" width="10.83203125" style="15" customWidth="1"/>
    <col min="6" max="6" width="34.83203125" style="15" customWidth="1"/>
    <col min="7" max="31" width="8.83203125" style="15" customWidth="1"/>
    <col min="32" max="32" width="15.6640625" style="2" customWidth="1"/>
    <col min="33" max="33" width="6.83203125" style="2" customWidth="1"/>
    <col min="34" max="16384" width="10.83203125" style="15"/>
  </cols>
  <sheetData>
    <row r="1" spans="4:31" s="98" customFormat="1" ht="31">
      <c r="D1" s="99" t="s">
        <v>114</v>
      </c>
      <c r="E1" s="99"/>
      <c r="F1" s="99"/>
    </row>
    <row r="2" spans="4:31" ht="19" customHeight="1">
      <c r="D2" s="3"/>
      <c r="E2" s="3"/>
      <c r="F2" s="3"/>
    </row>
    <row r="3" spans="4:31" ht="46" customHeight="1">
      <c r="D3" s="930" t="s">
        <v>452</v>
      </c>
      <c r="E3" s="952"/>
      <c r="F3" s="952"/>
      <c r="G3" s="952"/>
      <c r="H3" s="952"/>
      <c r="I3" s="952"/>
      <c r="J3" s="952"/>
      <c r="K3" s="952"/>
      <c r="L3" s="952"/>
      <c r="M3" s="952"/>
      <c r="N3" s="952"/>
      <c r="O3" s="952"/>
      <c r="P3" s="952"/>
      <c r="Q3" s="952"/>
    </row>
    <row r="4" spans="4:31" ht="17" thickBot="1"/>
    <row r="5" spans="4:31">
      <c r="F5" s="80" t="s">
        <v>0</v>
      </c>
      <c r="G5" s="81">
        <v>1</v>
      </c>
      <c r="H5" s="82">
        <v>2</v>
      </c>
      <c r="I5" s="82">
        <v>3</v>
      </c>
      <c r="J5" s="82">
        <v>4</v>
      </c>
      <c r="K5" s="82">
        <v>5</v>
      </c>
      <c r="L5" s="82">
        <v>6</v>
      </c>
      <c r="M5" s="82">
        <v>7</v>
      </c>
      <c r="N5" s="82">
        <v>8</v>
      </c>
      <c r="O5" s="82">
        <v>9</v>
      </c>
      <c r="P5" s="82">
        <v>10</v>
      </c>
      <c r="Q5" s="82">
        <v>11</v>
      </c>
      <c r="R5" s="82">
        <v>12</v>
      </c>
      <c r="S5" s="82">
        <v>13</v>
      </c>
      <c r="T5" s="82">
        <v>14</v>
      </c>
      <c r="U5" s="82">
        <v>15</v>
      </c>
      <c r="V5" s="82">
        <v>16</v>
      </c>
      <c r="W5" s="82">
        <v>17</v>
      </c>
      <c r="X5" s="82">
        <v>18</v>
      </c>
      <c r="Y5" s="82">
        <v>19</v>
      </c>
      <c r="Z5" s="82">
        <v>20</v>
      </c>
      <c r="AA5" s="82">
        <v>21</v>
      </c>
      <c r="AB5" s="82">
        <v>22</v>
      </c>
      <c r="AC5" s="82">
        <v>23</v>
      </c>
      <c r="AD5" s="82">
        <v>24</v>
      </c>
      <c r="AE5" s="136">
        <v>25</v>
      </c>
    </row>
    <row r="6" spans="4:31" ht="175" customHeight="1" thickBot="1">
      <c r="F6" s="83" t="s">
        <v>453</v>
      </c>
      <c r="G6" s="107" t="str">
        <f t="shared" ref="G6:AE6" si="0">IFERROR(VLOOKUP(G5,LU_StaffCategory,2,FALSE),"")</f>
        <v>N/A</v>
      </c>
      <c r="H6" s="108" t="str">
        <f t="shared" si="0"/>
        <v>Врач-специалист (интенсивная терапия)</v>
      </c>
      <c r="I6" s="108" t="str">
        <f t="shared" si="0"/>
        <v>Врач-специалист (диализ)</v>
      </c>
      <c r="J6" s="108" t="str">
        <f t="shared" si="0"/>
        <v>Врач-специалист (ЭКМО)</v>
      </c>
      <c r="K6" s="108" t="str">
        <f t="shared" si="0"/>
        <v>Врач-специалист (радиология)</v>
      </c>
      <c r="L6" s="108" t="str">
        <f t="shared" si="0"/>
        <v xml:space="preserve">Врач-специалист (госпитальная медицина) </v>
      </c>
      <c r="M6" s="108" t="str">
        <f t="shared" si="0"/>
        <v>Специалист-профессионал по сестринской помощи (амбулаторные больные)</v>
      </c>
      <c r="N6" s="108" t="str">
        <f t="shared" si="0"/>
        <v>Специалист-профессионал по сестринской помощи (палатный)</v>
      </c>
      <c r="O6" s="108" t="str">
        <f t="shared" si="0"/>
        <v>Специалист-профессионал по сестринской помощи (интенсивная терапия)</v>
      </c>
      <c r="P6" s="108" t="str">
        <f t="shared" si="0"/>
        <v>Специалист-профессионал по сестринской помощи (ЭКМО)</v>
      </c>
      <c r="Q6" s="108" t="str">
        <f t="shared" si="0"/>
        <v>Специалист-профессионал по сестринской помощи (диализ)</v>
      </c>
      <c r="R6" s="108" t="str">
        <f t="shared" si="0"/>
        <v>Специалист по респираторной терапии (РТ)</v>
      </c>
      <c r="S6" s="108" t="str">
        <f t="shared" si="0"/>
        <v>Техник по обслуживанию медицинского оборудования (радиология)</v>
      </c>
      <c r="T6" s="108" t="str">
        <f t="shared" si="0"/>
        <v>Техник-фармацевт</v>
      </c>
      <c r="U6" s="108" t="str">
        <f t="shared" si="0"/>
        <v>Техник-лаборант</v>
      </c>
      <c r="V6" s="108" t="str">
        <f t="shared" si="0"/>
        <v>Фармацевт</v>
      </c>
      <c r="W6" s="108" t="str">
        <f t="shared" si="0"/>
        <v>Диетолог и нутрициолог</v>
      </c>
      <c r="X6" s="108" t="str">
        <f t="shared" si="0"/>
        <v>Вспомогательный персонал больницы (уборщицы и санитарки)</v>
      </c>
      <c r="Y6" s="108" t="str">
        <f t="shared" si="0"/>
        <v>Вспомогательный персонал больницы (медицинские секретари)</v>
      </c>
      <c r="Z6" s="108" t="str">
        <f t="shared" si="0"/>
        <v>Поддержка пациентов (социальная работа и консультирование)</v>
      </c>
      <c r="AA6" s="108" t="str">
        <f t="shared" si="0"/>
        <v>Поддержка пациентов (физиотерапия и трудотерапия)</v>
      </c>
      <c r="AB6" s="108" t="str">
        <f t="shared" si="0"/>
        <v>Поддержка пациентов (менеджер по ведению случаев)</v>
      </c>
      <c r="AC6" s="108" t="str">
        <f t="shared" si="0"/>
        <v>Помощник по уходу за больными/помощник врача</v>
      </c>
      <c r="AD6" s="108" t="str">
        <f>IFERROR(VLOOKUP(AD5,LU_StaffCategory,2,FALSE),"")</f>
        <v>N/A</v>
      </c>
      <c r="AE6" s="109" t="str">
        <f t="shared" si="0"/>
        <v>N/A</v>
      </c>
    </row>
    <row r="7" spans="4:31" ht="17" thickBot="1">
      <c r="D7" s="72" t="s">
        <v>454</v>
      </c>
      <c r="E7" s="73"/>
      <c r="F7" s="73"/>
      <c r="G7" s="79">
        <f>'Staff Category'!O11</f>
        <v>0</v>
      </c>
      <c r="H7" s="132">
        <f>'Staff Category'!O12</f>
        <v>7.1428571428571432</v>
      </c>
      <c r="I7" s="132">
        <f>'Staff Category'!O13</f>
        <v>8</v>
      </c>
      <c r="J7" s="132">
        <f>'Staff Category'!O14</f>
        <v>8</v>
      </c>
      <c r="K7" s="132">
        <f>'Staff Category'!O15</f>
        <v>8</v>
      </c>
      <c r="L7" s="132">
        <f>'Staff Category'!O16</f>
        <v>8</v>
      </c>
      <c r="M7" s="132">
        <f>'Staff Category'!O17</f>
        <v>8</v>
      </c>
      <c r="N7" s="132">
        <f>'Staff Category'!O18</f>
        <v>8</v>
      </c>
      <c r="O7" s="132">
        <f>'Staff Category'!O19</f>
        <v>8</v>
      </c>
      <c r="P7" s="132">
        <f>'Staff Category'!O20</f>
        <v>8</v>
      </c>
      <c r="Q7" s="132">
        <f>'Staff Category'!O21</f>
        <v>8</v>
      </c>
      <c r="R7" s="132">
        <f>'Staff Category'!O22</f>
        <v>8</v>
      </c>
      <c r="S7" s="132">
        <f>'Staff Category'!O23</f>
        <v>8</v>
      </c>
      <c r="T7" s="132">
        <f>'Staff Category'!O24</f>
        <v>8</v>
      </c>
      <c r="U7" s="132">
        <f>'Staff Category'!O25</f>
        <v>8</v>
      </c>
      <c r="V7" s="132">
        <f>'Staff Category'!O26</f>
        <v>8</v>
      </c>
      <c r="W7" s="132">
        <f>'Staff Category'!O27</f>
        <v>8</v>
      </c>
      <c r="X7" s="132">
        <f>'Staff Category'!O28</f>
        <v>8</v>
      </c>
      <c r="Y7" s="132">
        <f>'Staff Category'!O29</f>
        <v>8</v>
      </c>
      <c r="Z7" s="132">
        <f>'Staff Category'!O30</f>
        <v>8</v>
      </c>
      <c r="AA7" s="132">
        <f>'Staff Category'!O31</f>
        <v>8</v>
      </c>
      <c r="AB7" s="132">
        <f>'Staff Category'!O32</f>
        <v>8</v>
      </c>
      <c r="AC7" s="132">
        <f>'Staff Category'!O33</f>
        <v>8</v>
      </c>
      <c r="AD7" s="132" t="str">
        <f>'Staff Category'!O34</f>
        <v/>
      </c>
      <c r="AE7" s="137" t="str">
        <f>'Staff Category'!O35</f>
        <v/>
      </c>
    </row>
    <row r="8" spans="4:31">
      <c r="D8" s="949" t="s">
        <v>455</v>
      </c>
      <c r="E8" s="74">
        <v>1</v>
      </c>
      <c r="F8" s="75" t="str">
        <f>VLOOKUP(Requirements!E8,LU_Severity,2,FALSE)</f>
        <v>Легкая</v>
      </c>
      <c r="G8" s="78" t="str">
        <f ca="1">OFFSET('Staff Category'!$F$11,G$5-1,$E8-1)</f>
        <v/>
      </c>
      <c r="H8" s="133" t="str">
        <f ca="1">OFFSET('Staff Category'!$F$11,H$5-1,$E8-1)</f>
        <v/>
      </c>
      <c r="I8" s="133" t="str">
        <f ca="1">OFFSET('Staff Category'!$F$11,I$5-1,$E8-1)</f>
        <v/>
      </c>
      <c r="J8" s="133" t="str">
        <f ca="1">OFFSET('Staff Category'!$F$11,J$5-1,$E8-1)</f>
        <v/>
      </c>
      <c r="K8" s="133" t="str">
        <f ca="1">OFFSET('Staff Category'!$F$11,K$5-1,$E8-1)</f>
        <v/>
      </c>
      <c r="L8" s="133" t="str">
        <f ca="1">OFFSET('Staff Category'!$F$11,L$5-1,$E8-1)</f>
        <v/>
      </c>
      <c r="M8" s="133">
        <f ca="1">OFFSET('Staff Category'!$F$11,M$5-1,$E8-1)</f>
        <v>0.16</v>
      </c>
      <c r="N8" s="133" t="str">
        <f ca="1">OFFSET('Staff Category'!$F$11,N$5-1,$E8-1)</f>
        <v/>
      </c>
      <c r="O8" s="133" t="str">
        <f ca="1">OFFSET('Staff Category'!$F$11,O$5-1,$E8-1)</f>
        <v/>
      </c>
      <c r="P8" s="133" t="str">
        <f ca="1">OFFSET('Staff Category'!$F$11,P$5-1,$E8-1)</f>
        <v/>
      </c>
      <c r="Q8" s="133" t="str">
        <f ca="1">OFFSET('Staff Category'!$F$11,Q$5-1,$E8-1)</f>
        <v/>
      </c>
      <c r="R8" s="133" t="str">
        <f ca="1">OFFSET('Staff Category'!$F$11,R$5-1,$E8-1)</f>
        <v/>
      </c>
      <c r="S8" s="133" t="str">
        <f ca="1">OFFSET('Staff Category'!$F$11,S$5-1,$E8-1)</f>
        <v/>
      </c>
      <c r="T8" s="133" t="str">
        <f ca="1">OFFSET('Staff Category'!$F$11,T$5-1,$E8-1)</f>
        <v/>
      </c>
      <c r="U8" s="133" t="str">
        <f ca="1">OFFSET('Staff Category'!$F$11,U$5-1,$E8-1)</f>
        <v/>
      </c>
      <c r="V8" s="133" t="str">
        <f ca="1">OFFSET('Staff Category'!$F$11,V$5-1,$E8-1)</f>
        <v/>
      </c>
      <c r="W8" s="133" t="str">
        <f ca="1">OFFSET('Staff Category'!$F$11,W$5-1,$E8-1)</f>
        <v/>
      </c>
      <c r="X8" s="133" t="str">
        <f ca="1">OFFSET('Staff Category'!$F$11,X$5-1,$E8-1)</f>
        <v/>
      </c>
      <c r="Y8" s="133" t="str">
        <f ca="1">OFFSET('Staff Category'!$F$11,Y$5-1,$E8-1)</f>
        <v/>
      </c>
      <c r="Z8" s="133" t="str">
        <f ca="1">OFFSET('Staff Category'!$F$11,Z$5-1,$E8-1)</f>
        <v/>
      </c>
      <c r="AA8" s="133" t="str">
        <f ca="1">OFFSET('Staff Category'!$F$11,AA$5-1,$E8-1)</f>
        <v/>
      </c>
      <c r="AB8" s="133" t="str">
        <f ca="1">OFFSET('Staff Category'!$F$11,AB$5-1,$E8-1)</f>
        <v/>
      </c>
      <c r="AC8" s="133">
        <f ca="1">OFFSET('Staff Category'!$F$11,AC$5-1,$E8-1)</f>
        <v>0.19</v>
      </c>
      <c r="AD8" s="133" t="str">
        <f ca="1">OFFSET('Staff Category'!$F$11,AD$5-1,$E8-1)</f>
        <v/>
      </c>
      <c r="AE8" s="138" t="str">
        <f ca="1">OFFSET('Staff Category'!$F$11,AE$5-1,$E8-1)</f>
        <v/>
      </c>
    </row>
    <row r="9" spans="4:31">
      <c r="D9" s="950"/>
      <c r="E9" s="71">
        <v>2</v>
      </c>
      <c r="F9" s="70" t="str">
        <f>VLOOKUP(Requirements!E9,LU_Severity,2,FALSE)</f>
        <v>Умеренная</v>
      </c>
      <c r="G9" s="54" t="str">
        <f ca="1">OFFSET('Staff Category'!$F$11,G$5-1,$E9-1)</f>
        <v/>
      </c>
      <c r="H9" s="134" t="str">
        <f ca="1">OFFSET('Staff Category'!$F$11,H$5-1,$E9-1)</f>
        <v/>
      </c>
      <c r="I9" s="134" t="str">
        <f ca="1">OFFSET('Staff Category'!$F$11,I$5-1,$E9-1)</f>
        <v/>
      </c>
      <c r="J9" s="134" t="str">
        <f ca="1">OFFSET('Staff Category'!$F$11,J$5-1,$E9-1)</f>
        <v/>
      </c>
      <c r="K9" s="134" t="str">
        <f ca="1">OFFSET('Staff Category'!$F$11,K$5-1,$E9-1)</f>
        <v/>
      </c>
      <c r="L9" s="134">
        <f ca="1">OFFSET('Staff Category'!$F$11,L$5-1,$E9-1)</f>
        <v>0.5</v>
      </c>
      <c r="M9" s="134" t="str">
        <f ca="1">OFFSET('Staff Category'!$F$11,M$5-1,$E9-1)</f>
        <v/>
      </c>
      <c r="N9" s="134">
        <f ca="1">OFFSET('Staff Category'!$F$11,N$5-1,$E9-1)</f>
        <v>3.66</v>
      </c>
      <c r="O9" s="134" t="str">
        <f ca="1">OFFSET('Staff Category'!$F$11,O$5-1,$E9-1)</f>
        <v/>
      </c>
      <c r="P9" s="134" t="str">
        <f ca="1">OFFSET('Staff Category'!$F$11,P$5-1,$E9-1)</f>
        <v/>
      </c>
      <c r="Q9" s="134" t="str">
        <f ca="1">OFFSET('Staff Category'!$F$11,Q$5-1,$E9-1)</f>
        <v/>
      </c>
      <c r="R9" s="134" t="str">
        <f ca="1">OFFSET('Staff Category'!$F$11,R$5-1,$E9-1)</f>
        <v/>
      </c>
      <c r="S9" s="134" t="str">
        <f ca="1">OFFSET('Staff Category'!$F$11,S$5-1,$E9-1)</f>
        <v/>
      </c>
      <c r="T9" s="134">
        <f ca="1">OFFSET('Staff Category'!$F$11,T$5-1,$E9-1)</f>
        <v>0.25</v>
      </c>
      <c r="U9" s="134">
        <f ca="1">OFFSET('Staff Category'!$F$11,U$5-1,$E9-1)</f>
        <v>0.33</v>
      </c>
      <c r="V9" s="134">
        <f ca="1">OFFSET('Staff Category'!$F$11,V$5-1,$E9-1)</f>
        <v>0.5</v>
      </c>
      <c r="W9" s="134" t="str">
        <f ca="1">OFFSET('Staff Category'!$F$11,W$5-1,$E9-1)</f>
        <v/>
      </c>
      <c r="X9" s="134">
        <f ca="1">OFFSET('Staff Category'!$F$11,X$5-1,$E9-1)</f>
        <v>0.33</v>
      </c>
      <c r="Y9" s="134">
        <f ca="1">OFFSET('Staff Category'!$F$11,Y$5-1,$E9-1)</f>
        <v>0.25</v>
      </c>
      <c r="Z9" s="134">
        <f ca="1">OFFSET('Staff Category'!$F$11,Z$5-1,$E9-1)</f>
        <v>0.5</v>
      </c>
      <c r="AA9" s="134" t="str">
        <f ca="1">OFFSET('Staff Category'!$F$11,AA$5-1,$E9-1)</f>
        <v/>
      </c>
      <c r="AB9" s="134">
        <f ca="1">OFFSET('Staff Category'!$F$11,AB$5-1,$E9-1)</f>
        <v>0.5</v>
      </c>
      <c r="AC9" s="134" t="str">
        <f ca="1">OFFSET('Staff Category'!$F$11,AC$5-1,$E9-1)</f>
        <v/>
      </c>
      <c r="AD9" s="134" t="str">
        <f ca="1">OFFSET('Staff Category'!$F$11,AD$5-1,$E9-1)</f>
        <v/>
      </c>
      <c r="AE9" s="139" t="str">
        <f ca="1">OFFSET('Staff Category'!$F$11,AE$5-1,$E9-1)</f>
        <v/>
      </c>
    </row>
    <row r="10" spans="4:31">
      <c r="D10" s="950"/>
      <c r="E10" s="71">
        <v>3</v>
      </c>
      <c r="F10" s="70" t="str">
        <f>VLOOKUP(Requirements!E10,LU_Severity,2,FALSE)</f>
        <v>Тяжелая</v>
      </c>
      <c r="G10" s="54" t="str">
        <f ca="1">OFFSET('Staff Category'!$F$11,G$5-1,$E10-1)</f>
        <v/>
      </c>
      <c r="H10" s="134" t="str">
        <f ca="1">OFFSET('Staff Category'!$F$11,H$5-1,$E10-1)</f>
        <v/>
      </c>
      <c r="I10" s="134" t="str">
        <f ca="1">OFFSET('Staff Category'!$F$11,I$5-1,$E10-1)</f>
        <v/>
      </c>
      <c r="J10" s="134" t="str">
        <f ca="1">OFFSET('Staff Category'!$F$11,J$5-1,$E10-1)</f>
        <v/>
      </c>
      <c r="K10" s="134" t="str">
        <f ca="1">OFFSET('Staff Category'!$F$11,K$5-1,$E10-1)</f>
        <v/>
      </c>
      <c r="L10" s="134">
        <f ca="1">OFFSET('Staff Category'!$F$11,L$5-1,$E10-1)</f>
        <v>0.78300000000000003</v>
      </c>
      <c r="M10" s="134" t="str">
        <f ca="1">OFFSET('Staff Category'!$F$11,M$5-1,$E10-1)</f>
        <v/>
      </c>
      <c r="N10" s="134">
        <f ca="1">OFFSET('Staff Category'!$F$11,N$5-1,$E10-1)</f>
        <v>4.66</v>
      </c>
      <c r="O10" s="134" t="str">
        <f ca="1">OFFSET('Staff Category'!$F$11,O$5-1,$E10-1)</f>
        <v/>
      </c>
      <c r="P10" s="134" t="str">
        <f ca="1">OFFSET('Staff Category'!$F$11,P$5-1,$E10-1)</f>
        <v/>
      </c>
      <c r="Q10" s="134" t="str">
        <f ca="1">OFFSET('Staff Category'!$F$11,Q$5-1,$E10-1)</f>
        <v/>
      </c>
      <c r="R10" s="134">
        <f ca="1">OFFSET('Staff Category'!$F$11,R$5-1,$E10-1)</f>
        <v>3.0819090909090909</v>
      </c>
      <c r="S10" s="134" t="str">
        <f ca="1">OFFSET('Staff Category'!$F$11,S$5-1,$E10-1)</f>
        <v/>
      </c>
      <c r="T10" s="134">
        <f ca="1">OFFSET('Staff Category'!$F$11,T$5-1,$E10-1)</f>
        <v>0.25</v>
      </c>
      <c r="U10" s="134">
        <f ca="1">OFFSET('Staff Category'!$F$11,U$5-1,$E10-1)</f>
        <v>0.33</v>
      </c>
      <c r="V10" s="134">
        <f ca="1">OFFSET('Staff Category'!$F$11,V$5-1,$E10-1)</f>
        <v>0.5</v>
      </c>
      <c r="W10" s="134">
        <f ca="1">OFFSET('Staff Category'!$F$11,W$5-1,$E10-1)</f>
        <v>0.25</v>
      </c>
      <c r="X10" s="134">
        <f ca="1">OFFSET('Staff Category'!$F$11,X$5-1,$E10-1)</f>
        <v>0.33</v>
      </c>
      <c r="Y10" s="134">
        <f ca="1">OFFSET('Staff Category'!$F$11,Y$5-1,$E10-1)</f>
        <v>0.25</v>
      </c>
      <c r="Z10" s="134">
        <f ca="1">OFFSET('Staff Category'!$F$11,Z$5-1,$E10-1)</f>
        <v>0.5</v>
      </c>
      <c r="AA10" s="134">
        <f ca="1">OFFSET('Staff Category'!$F$11,AA$5-1,$E10-1)</f>
        <v>0.5</v>
      </c>
      <c r="AB10" s="134">
        <f ca="1">OFFSET('Staff Category'!$F$11,AB$5-1,$E10-1)</f>
        <v>0.5</v>
      </c>
      <c r="AC10" s="134" t="str">
        <f ca="1">OFFSET('Staff Category'!$F$11,AC$5-1,$E10-1)</f>
        <v/>
      </c>
      <c r="AD10" s="134" t="str">
        <f ca="1">OFFSET('Staff Category'!$F$11,AD$5-1,$E10-1)</f>
        <v/>
      </c>
      <c r="AE10" s="139" t="str">
        <f ca="1">OFFSET('Staff Category'!$F$11,AE$5-1,$E10-1)</f>
        <v/>
      </c>
    </row>
    <row r="11" spans="4:31">
      <c r="D11" s="950"/>
      <c r="E11" s="71">
        <v>4</v>
      </c>
      <c r="F11" s="70" t="str">
        <f>VLOOKUP(Requirements!E11,LU_Severity,2,FALSE)</f>
        <v>Критическое состояние</v>
      </c>
      <c r="G11" s="54" t="str">
        <f ca="1">OFFSET('Staff Category'!$F$11,G$5-1,$E11-1)</f>
        <v/>
      </c>
      <c r="H11" s="134">
        <f ca="1">OFFSET('Staff Category'!$F$11,H$5-1,$E11-1)</f>
        <v>3.0625</v>
      </c>
      <c r="I11" s="134">
        <f ca="1">OFFSET('Staff Category'!$F$11,I$5-1,$E11-1)</f>
        <v>0.18</v>
      </c>
      <c r="J11" s="134">
        <f ca="1">OFFSET('Staff Category'!$F$11,J$5-1,$E11-1)</f>
        <v>0.15</v>
      </c>
      <c r="K11" s="134">
        <f ca="1">OFFSET('Staff Category'!$F$11,K$5-1,$E11-1)</f>
        <v>0.12125</v>
      </c>
      <c r="L11" s="134" t="str">
        <f ca="1">OFFSET('Staff Category'!$F$11,L$5-1,$E11-1)</f>
        <v/>
      </c>
      <c r="M11" s="134" t="str">
        <f ca="1">OFFSET('Staff Category'!$F$11,M$5-1,$E11-1)</f>
        <v/>
      </c>
      <c r="N11" s="134" t="str">
        <f ca="1">OFFSET('Staff Category'!$F$11,N$5-1,$E11-1)</f>
        <v/>
      </c>
      <c r="O11" s="134">
        <f ca="1">OFFSET('Staff Category'!$F$11,O$5-1,$E11-1)</f>
        <v>14.80625</v>
      </c>
      <c r="P11" s="134">
        <f ca="1">OFFSET('Staff Category'!$F$11,P$5-1,$E11-1)</f>
        <v>1.7999999999999998</v>
      </c>
      <c r="Q11" s="134">
        <f ca="1">OFFSET('Staff Category'!$F$11,Q$5-1,$E11-1)</f>
        <v>4.32</v>
      </c>
      <c r="R11" s="134">
        <f ca="1">OFFSET('Staff Category'!$F$11,R$5-1,$E11-1)</f>
        <v>7.6</v>
      </c>
      <c r="S11" s="134">
        <f ca="1">OFFSET('Staff Category'!$F$11,S$5-1,$E11-1)</f>
        <v>0.29125000000000001</v>
      </c>
      <c r="T11" s="134">
        <f ca="1">OFFSET('Staff Category'!$F$11,T$5-1,$E11-1)</f>
        <v>0.25</v>
      </c>
      <c r="U11" s="134">
        <f ca="1">OFFSET('Staff Category'!$F$11,U$5-1,$E11-1)</f>
        <v>0.5</v>
      </c>
      <c r="V11" s="134">
        <f ca="1">OFFSET('Staff Category'!$F$11,V$5-1,$E11-1)</f>
        <v>1</v>
      </c>
      <c r="W11" s="134">
        <f ca="1">OFFSET('Staff Category'!$F$11,W$5-1,$E11-1)</f>
        <v>0.5</v>
      </c>
      <c r="X11" s="134">
        <f ca="1">OFFSET('Staff Category'!$F$11,X$5-1,$E11-1)</f>
        <v>0.5</v>
      </c>
      <c r="Y11" s="134">
        <f ca="1">OFFSET('Staff Category'!$F$11,Y$5-1,$E11-1)</f>
        <v>0.25</v>
      </c>
      <c r="Z11" s="134">
        <f ca="1">OFFSET('Staff Category'!$F$11,Z$5-1,$E11-1)</f>
        <v>0.5</v>
      </c>
      <c r="AA11" s="134">
        <f ca="1">OFFSET('Staff Category'!$F$11,AA$5-1,$E11-1)</f>
        <v>0.5</v>
      </c>
      <c r="AB11" s="134">
        <f ca="1">OFFSET('Staff Category'!$F$11,AB$5-1,$E11-1)</f>
        <v>0.5</v>
      </c>
      <c r="AC11" s="134" t="str">
        <f ca="1">OFFSET('Staff Category'!$F$11,AC$5-1,$E11-1)</f>
        <v/>
      </c>
      <c r="AD11" s="134" t="str">
        <f ca="1">OFFSET('Staff Category'!$F$11,AD$5-1,$E11-1)</f>
        <v/>
      </c>
      <c r="AE11" s="139" t="str">
        <f ca="1">OFFSET('Staff Category'!$F$11,AE$5-1,$E11-1)</f>
        <v/>
      </c>
    </row>
    <row r="12" spans="4:31">
      <c r="D12" s="950"/>
      <c r="E12" s="71">
        <v>5</v>
      </c>
      <c r="F12" s="70" t="str">
        <f>VLOOKUP(Requirements!E12,LU_Severity,2,FALSE)</f>
        <v>Скрининг/Сортировка больных</v>
      </c>
      <c r="G12" s="54" t="str">
        <f ca="1">OFFSET('Staff Category'!$F$11,G$5-1,$E12-1)</f>
        <v/>
      </c>
      <c r="H12" s="134" t="str">
        <f ca="1">OFFSET('Staff Category'!$F$11,H$5-1,$E12-1)</f>
        <v/>
      </c>
      <c r="I12" s="134" t="str">
        <f ca="1">OFFSET('Staff Category'!$F$11,I$5-1,$E12-1)</f>
        <v/>
      </c>
      <c r="J12" s="134" t="str">
        <f ca="1">OFFSET('Staff Category'!$F$11,J$5-1,$E12-1)</f>
        <v/>
      </c>
      <c r="K12" s="134" t="str">
        <f ca="1">OFFSET('Staff Category'!$F$11,K$5-1,$E12-1)</f>
        <v/>
      </c>
      <c r="L12" s="134" t="str">
        <f ca="1">OFFSET('Staff Category'!$F$11,L$5-1,$E12-1)</f>
        <v/>
      </c>
      <c r="M12" s="134">
        <f ca="1">OFFSET('Staff Category'!$F$11,M$5-1,$E12-1)</f>
        <v>0.16</v>
      </c>
      <c r="N12" s="134" t="str">
        <f ca="1">OFFSET('Staff Category'!$F$11,N$5-1,$E12-1)</f>
        <v/>
      </c>
      <c r="O12" s="134" t="str">
        <f ca="1">OFFSET('Staff Category'!$F$11,O$5-1,$E12-1)</f>
        <v/>
      </c>
      <c r="P12" s="134" t="str">
        <f ca="1">OFFSET('Staff Category'!$F$11,P$5-1,$E12-1)</f>
        <v/>
      </c>
      <c r="Q12" s="134" t="str">
        <f ca="1">OFFSET('Staff Category'!$F$11,Q$5-1,$E12-1)</f>
        <v/>
      </c>
      <c r="R12" s="134" t="str">
        <f ca="1">OFFSET('Staff Category'!$F$11,R$5-1,$E12-1)</f>
        <v/>
      </c>
      <c r="S12" s="134" t="str">
        <f ca="1">OFFSET('Staff Category'!$F$11,S$5-1,$E12-1)</f>
        <v/>
      </c>
      <c r="T12" s="134" t="str">
        <f ca="1">OFFSET('Staff Category'!$F$11,T$5-1,$E12-1)</f>
        <v/>
      </c>
      <c r="U12" s="134" t="str">
        <f ca="1">OFFSET('Staff Category'!$F$11,U$5-1,$E12-1)</f>
        <v/>
      </c>
      <c r="V12" s="134" t="str">
        <f ca="1">OFFSET('Staff Category'!$F$11,V$5-1,$E12-1)</f>
        <v/>
      </c>
      <c r="W12" s="134" t="str">
        <f ca="1">OFFSET('Staff Category'!$F$11,W$5-1,$E12-1)</f>
        <v/>
      </c>
      <c r="X12" s="134" t="str">
        <f ca="1">OFFSET('Staff Category'!$F$11,X$5-1,$E12-1)</f>
        <v/>
      </c>
      <c r="Y12" s="134" t="str">
        <f ca="1">OFFSET('Staff Category'!$F$11,Y$5-1,$E12-1)</f>
        <v/>
      </c>
      <c r="Z12" s="134" t="str">
        <f ca="1">OFFSET('Staff Category'!$F$11,Z$5-1,$E12-1)</f>
        <v/>
      </c>
      <c r="AA12" s="134" t="str">
        <f ca="1">OFFSET('Staff Category'!$F$11,AA$5-1,$E12-1)</f>
        <v/>
      </c>
      <c r="AB12" s="134" t="str">
        <f ca="1">OFFSET('Staff Category'!$F$11,AB$5-1,$E12-1)</f>
        <v/>
      </c>
      <c r="AC12" s="134">
        <f ca="1">OFFSET('Staff Category'!$F$11,AC$5-1,$E12-1)</f>
        <v>0.19</v>
      </c>
      <c r="AD12" s="134" t="str">
        <f ca="1">OFFSET('Staff Category'!$F$11,AD$5-1,$E12-1)</f>
        <v/>
      </c>
      <c r="AE12" s="139" t="str">
        <f ca="1">OFFSET('Staff Category'!$F$11,AE$5-1,$E12-1)</f>
        <v/>
      </c>
    </row>
    <row r="13" spans="4:31">
      <c r="D13" s="950"/>
      <c r="E13" s="71">
        <v>6</v>
      </c>
      <c r="F13" s="70" t="str">
        <f>VLOOKUP(Requirements!E13,LU_Severity,2,FALSE)</f>
        <v>НЕ ИСПОЛЬЗУЕТСЯ</v>
      </c>
      <c r="G13" s="54">
        <f ca="1">OFFSET('Staff Category'!$F$11,G$5-1,$E13-1)</f>
        <v>0</v>
      </c>
      <c r="H13" s="134">
        <f ca="1">OFFSET('Staff Category'!$F$11,H$5-1,$E13-1)</f>
        <v>0</v>
      </c>
      <c r="I13" s="134">
        <f ca="1">OFFSET('Staff Category'!$F$11,I$5-1,$E13-1)</f>
        <v>0</v>
      </c>
      <c r="J13" s="134">
        <f ca="1">OFFSET('Staff Category'!$F$11,J$5-1,$E13-1)</f>
        <v>0</v>
      </c>
      <c r="K13" s="134">
        <f ca="1">OFFSET('Staff Category'!$F$11,K$5-1,$E13-1)</f>
        <v>0</v>
      </c>
      <c r="L13" s="134">
        <f ca="1">OFFSET('Staff Category'!$F$11,L$5-1,$E13-1)</f>
        <v>0</v>
      </c>
      <c r="M13" s="134">
        <f ca="1">OFFSET('Staff Category'!$F$11,M$5-1,$E13-1)</f>
        <v>0</v>
      </c>
      <c r="N13" s="134">
        <f ca="1">OFFSET('Staff Category'!$F$11,N$5-1,$E13-1)</f>
        <v>0</v>
      </c>
      <c r="O13" s="134">
        <f ca="1">OFFSET('Staff Category'!$F$11,O$5-1,$E13-1)</f>
        <v>0</v>
      </c>
      <c r="P13" s="134">
        <f ca="1">OFFSET('Staff Category'!$F$11,P$5-1,$E13-1)</f>
        <v>0</v>
      </c>
      <c r="Q13" s="134">
        <f ca="1">OFFSET('Staff Category'!$F$11,Q$5-1,$E13-1)</f>
        <v>0</v>
      </c>
      <c r="R13" s="134">
        <f ca="1">OFFSET('Staff Category'!$F$11,R$5-1,$E13-1)</f>
        <v>0</v>
      </c>
      <c r="S13" s="134">
        <f ca="1">OFFSET('Staff Category'!$F$11,S$5-1,$E13-1)</f>
        <v>0</v>
      </c>
      <c r="T13" s="134">
        <f ca="1">OFFSET('Staff Category'!$F$11,T$5-1,$E13-1)</f>
        <v>0</v>
      </c>
      <c r="U13" s="134">
        <f ca="1">OFFSET('Staff Category'!$F$11,U$5-1,$E13-1)</f>
        <v>0</v>
      </c>
      <c r="V13" s="134">
        <f ca="1">OFFSET('Staff Category'!$F$11,V$5-1,$E13-1)</f>
        <v>0</v>
      </c>
      <c r="W13" s="134">
        <f ca="1">OFFSET('Staff Category'!$F$11,W$5-1,$E13-1)</f>
        <v>0</v>
      </c>
      <c r="X13" s="134">
        <f ca="1">OFFSET('Staff Category'!$F$11,X$5-1,$E13-1)</f>
        <v>0</v>
      </c>
      <c r="Y13" s="134">
        <f ca="1">OFFSET('Staff Category'!$F$11,Y$5-1,$E13-1)</f>
        <v>0</v>
      </c>
      <c r="Z13" s="134">
        <f ca="1">OFFSET('Staff Category'!$F$11,Z$5-1,$E13-1)</f>
        <v>0</v>
      </c>
      <c r="AA13" s="134">
        <f ca="1">OFFSET('Staff Category'!$F$11,AA$5-1,$E13-1)</f>
        <v>0</v>
      </c>
      <c r="AB13" s="134">
        <f ca="1">OFFSET('Staff Category'!$F$11,AB$5-1,$E13-1)</f>
        <v>0</v>
      </c>
      <c r="AC13" s="134">
        <f ca="1">OFFSET('Staff Category'!$F$11,AC$5-1,$E13-1)</f>
        <v>0</v>
      </c>
      <c r="AD13" s="134">
        <f ca="1">OFFSET('Staff Category'!$F$11,AD$5-1,$E13-1)</f>
        <v>0</v>
      </c>
      <c r="AE13" s="139">
        <f ca="1">OFFSET('Staff Category'!$F$11,AE$5-1,$E13-1)</f>
        <v>0</v>
      </c>
    </row>
    <row r="14" spans="4:31" ht="17" thickBot="1">
      <c r="D14" s="951"/>
      <c r="E14" s="76">
        <v>7</v>
      </c>
      <c r="F14" s="77" t="str">
        <f>VLOOKUP(Requirements!E14,LU_Severity,2,FALSE)</f>
        <v>НЕ ИСПОЛЬЗУЕТСЯ</v>
      </c>
      <c r="G14" s="55">
        <f ca="1">OFFSET('Staff Category'!$F$11,G$5-1,$E14-1)</f>
        <v>0</v>
      </c>
      <c r="H14" s="135">
        <f ca="1">OFFSET('Staff Category'!$F$11,H$5-1,$E14-1)</f>
        <v>0</v>
      </c>
      <c r="I14" s="135">
        <f ca="1">OFFSET('Staff Category'!$F$11,I$5-1,$E14-1)</f>
        <v>0</v>
      </c>
      <c r="J14" s="135">
        <f ca="1">OFFSET('Staff Category'!$F$11,J$5-1,$E14-1)</f>
        <v>0</v>
      </c>
      <c r="K14" s="135">
        <f ca="1">OFFSET('Staff Category'!$F$11,K$5-1,$E14-1)</f>
        <v>0</v>
      </c>
      <c r="L14" s="135">
        <f ca="1">OFFSET('Staff Category'!$F$11,L$5-1,$E14-1)</f>
        <v>0</v>
      </c>
      <c r="M14" s="135">
        <f ca="1">OFFSET('Staff Category'!$F$11,M$5-1,$E14-1)</f>
        <v>0</v>
      </c>
      <c r="N14" s="135">
        <f ca="1">OFFSET('Staff Category'!$F$11,N$5-1,$E14-1)</f>
        <v>0</v>
      </c>
      <c r="O14" s="135">
        <f ca="1">OFFSET('Staff Category'!$F$11,O$5-1,$E14-1)</f>
        <v>0</v>
      </c>
      <c r="P14" s="135">
        <f ca="1">OFFSET('Staff Category'!$F$11,P$5-1,$E14-1)</f>
        <v>0</v>
      </c>
      <c r="Q14" s="135">
        <f ca="1">OFFSET('Staff Category'!$F$11,Q$5-1,$E14-1)</f>
        <v>0</v>
      </c>
      <c r="R14" s="135">
        <f ca="1">OFFSET('Staff Category'!$F$11,R$5-1,$E14-1)</f>
        <v>0</v>
      </c>
      <c r="S14" s="135">
        <f ca="1">OFFSET('Staff Category'!$F$11,S$5-1,$E14-1)</f>
        <v>0</v>
      </c>
      <c r="T14" s="135">
        <f ca="1">OFFSET('Staff Category'!$F$11,T$5-1,$E14-1)</f>
        <v>0</v>
      </c>
      <c r="U14" s="135">
        <f ca="1">OFFSET('Staff Category'!$F$11,U$5-1,$E14-1)</f>
        <v>0</v>
      </c>
      <c r="V14" s="135">
        <f ca="1">OFFSET('Staff Category'!$F$11,V$5-1,$E14-1)</f>
        <v>0</v>
      </c>
      <c r="W14" s="135">
        <f ca="1">OFFSET('Staff Category'!$F$11,W$5-1,$E14-1)</f>
        <v>0</v>
      </c>
      <c r="X14" s="135">
        <f ca="1">OFFSET('Staff Category'!$F$11,X$5-1,$E14-1)</f>
        <v>0</v>
      </c>
      <c r="Y14" s="135">
        <f ca="1">OFFSET('Staff Category'!$F$11,Y$5-1,$E14-1)</f>
        <v>0</v>
      </c>
      <c r="Z14" s="135">
        <f ca="1">OFFSET('Staff Category'!$F$11,Z$5-1,$E14-1)</f>
        <v>0</v>
      </c>
      <c r="AA14" s="135">
        <f ca="1">OFFSET('Staff Category'!$F$11,AA$5-1,$E14-1)</f>
        <v>0</v>
      </c>
      <c r="AB14" s="135">
        <f ca="1">OFFSET('Staff Category'!$F$11,AB$5-1,$E14-1)</f>
        <v>0</v>
      </c>
      <c r="AC14" s="135">
        <f ca="1">OFFSET('Staff Category'!$F$11,AC$5-1,$E14-1)</f>
        <v>0</v>
      </c>
      <c r="AD14" s="135">
        <f ca="1">OFFSET('Staff Category'!$F$11,AD$5-1,$E14-1)</f>
        <v>0</v>
      </c>
      <c r="AE14" s="140">
        <f ca="1">OFFSET('Staff Category'!$F$11,AE$5-1,$E14-1)</f>
        <v>0</v>
      </c>
    </row>
    <row r="15" spans="4:31">
      <c r="D15" s="949" t="s">
        <v>456</v>
      </c>
      <c r="E15" s="74">
        <v>1</v>
      </c>
      <c r="F15" s="75" t="str">
        <f>VLOOKUP(Requirements!E15,LU_Severity,2,FALSE)</f>
        <v>Легкая</v>
      </c>
      <c r="G15" s="78">
        <f t="shared" ref="G15:G21" ca="1" si="1">IFERROR(G8/G$7, 0)</f>
        <v>0</v>
      </c>
      <c r="H15" s="133">
        <f t="shared" ref="H15:AE15" ca="1" si="2">IFERROR(H8/H$7, 0)</f>
        <v>0</v>
      </c>
      <c r="I15" s="133">
        <f t="shared" ca="1" si="2"/>
        <v>0</v>
      </c>
      <c r="J15" s="133">
        <f t="shared" ca="1" si="2"/>
        <v>0</v>
      </c>
      <c r="K15" s="133">
        <f t="shared" ca="1" si="2"/>
        <v>0</v>
      </c>
      <c r="L15" s="133">
        <f t="shared" ca="1" si="2"/>
        <v>0</v>
      </c>
      <c r="M15" s="133">
        <f t="shared" ca="1" si="2"/>
        <v>0.02</v>
      </c>
      <c r="N15" s="133">
        <f t="shared" ca="1" si="2"/>
        <v>0</v>
      </c>
      <c r="O15" s="133">
        <f t="shared" ca="1" si="2"/>
        <v>0</v>
      </c>
      <c r="P15" s="133">
        <f t="shared" ca="1" si="2"/>
        <v>0</v>
      </c>
      <c r="Q15" s="133">
        <f t="shared" ca="1" si="2"/>
        <v>0</v>
      </c>
      <c r="R15" s="133">
        <f t="shared" ca="1" si="2"/>
        <v>0</v>
      </c>
      <c r="S15" s="133">
        <f t="shared" ca="1" si="2"/>
        <v>0</v>
      </c>
      <c r="T15" s="133">
        <f t="shared" ca="1" si="2"/>
        <v>0</v>
      </c>
      <c r="U15" s="133">
        <f t="shared" ca="1" si="2"/>
        <v>0</v>
      </c>
      <c r="V15" s="133">
        <f t="shared" ca="1" si="2"/>
        <v>0</v>
      </c>
      <c r="W15" s="133">
        <f t="shared" ca="1" si="2"/>
        <v>0</v>
      </c>
      <c r="X15" s="133">
        <f t="shared" ca="1" si="2"/>
        <v>0</v>
      </c>
      <c r="Y15" s="133">
        <f t="shared" ca="1" si="2"/>
        <v>0</v>
      </c>
      <c r="Z15" s="133">
        <f t="shared" ca="1" si="2"/>
        <v>0</v>
      </c>
      <c r="AA15" s="133">
        <f t="shared" ca="1" si="2"/>
        <v>0</v>
      </c>
      <c r="AB15" s="133">
        <f t="shared" ca="1" si="2"/>
        <v>0</v>
      </c>
      <c r="AC15" s="133">
        <f t="shared" ca="1" si="2"/>
        <v>2.375E-2</v>
      </c>
      <c r="AD15" s="133">
        <f t="shared" ca="1" si="2"/>
        <v>0</v>
      </c>
      <c r="AE15" s="138">
        <f t="shared" ca="1" si="2"/>
        <v>0</v>
      </c>
    </row>
    <row r="16" spans="4:31">
      <c r="D16" s="950"/>
      <c r="E16" s="71">
        <v>2</v>
      </c>
      <c r="F16" s="70" t="str">
        <f>VLOOKUP(Requirements!E16,LU_Severity,2,FALSE)</f>
        <v>Умеренная</v>
      </c>
      <c r="G16" s="54">
        <f t="shared" ca="1" si="1"/>
        <v>0</v>
      </c>
      <c r="H16" s="134">
        <f t="shared" ref="H16:AE16" ca="1" si="3">IFERROR(H9/H$7, 0)</f>
        <v>0</v>
      </c>
      <c r="I16" s="134">
        <f t="shared" ca="1" si="3"/>
        <v>0</v>
      </c>
      <c r="J16" s="134">
        <f t="shared" ca="1" si="3"/>
        <v>0</v>
      </c>
      <c r="K16" s="134">
        <f t="shared" ca="1" si="3"/>
        <v>0</v>
      </c>
      <c r="L16" s="134">
        <f t="shared" ca="1" si="3"/>
        <v>6.25E-2</v>
      </c>
      <c r="M16" s="134">
        <f t="shared" ca="1" si="3"/>
        <v>0</v>
      </c>
      <c r="N16" s="134">
        <f t="shared" ca="1" si="3"/>
        <v>0.45750000000000002</v>
      </c>
      <c r="O16" s="134">
        <f t="shared" ca="1" si="3"/>
        <v>0</v>
      </c>
      <c r="P16" s="134">
        <f t="shared" ca="1" si="3"/>
        <v>0</v>
      </c>
      <c r="Q16" s="134">
        <f t="shared" ca="1" si="3"/>
        <v>0</v>
      </c>
      <c r="R16" s="134">
        <f t="shared" ca="1" si="3"/>
        <v>0</v>
      </c>
      <c r="S16" s="134">
        <f t="shared" ca="1" si="3"/>
        <v>0</v>
      </c>
      <c r="T16" s="134">
        <f t="shared" ca="1" si="3"/>
        <v>3.125E-2</v>
      </c>
      <c r="U16" s="134">
        <f t="shared" ca="1" si="3"/>
        <v>4.1250000000000002E-2</v>
      </c>
      <c r="V16" s="134">
        <f t="shared" ca="1" si="3"/>
        <v>6.25E-2</v>
      </c>
      <c r="W16" s="134">
        <f t="shared" ca="1" si="3"/>
        <v>0</v>
      </c>
      <c r="X16" s="134">
        <f t="shared" ca="1" si="3"/>
        <v>4.1250000000000002E-2</v>
      </c>
      <c r="Y16" s="134">
        <f t="shared" ca="1" si="3"/>
        <v>3.125E-2</v>
      </c>
      <c r="Z16" s="134">
        <f t="shared" ca="1" si="3"/>
        <v>6.25E-2</v>
      </c>
      <c r="AA16" s="134">
        <f t="shared" ca="1" si="3"/>
        <v>0</v>
      </c>
      <c r="AB16" s="134">
        <f t="shared" ca="1" si="3"/>
        <v>6.25E-2</v>
      </c>
      <c r="AC16" s="134">
        <f t="shared" ca="1" si="3"/>
        <v>0</v>
      </c>
      <c r="AD16" s="134">
        <f t="shared" ca="1" si="3"/>
        <v>0</v>
      </c>
      <c r="AE16" s="139">
        <f t="shared" ca="1" si="3"/>
        <v>0</v>
      </c>
    </row>
    <row r="17" spans="3:33">
      <c r="D17" s="950"/>
      <c r="E17" s="71">
        <v>3</v>
      </c>
      <c r="F17" s="70" t="str">
        <f>VLOOKUP(Requirements!E17,LU_Severity,2,FALSE)</f>
        <v>Тяжелая</v>
      </c>
      <c r="G17" s="54">
        <f t="shared" ca="1" si="1"/>
        <v>0</v>
      </c>
      <c r="H17" s="134">
        <f t="shared" ref="H17:AE17" ca="1" si="4">IFERROR(H10/H$7, 0)</f>
        <v>0</v>
      </c>
      <c r="I17" s="134">
        <f t="shared" ca="1" si="4"/>
        <v>0</v>
      </c>
      <c r="J17" s="134">
        <f t="shared" ca="1" si="4"/>
        <v>0</v>
      </c>
      <c r="K17" s="134">
        <f t="shared" ca="1" si="4"/>
        <v>0</v>
      </c>
      <c r="L17" s="134">
        <f t="shared" ca="1" si="4"/>
        <v>9.7875000000000004E-2</v>
      </c>
      <c r="M17" s="134">
        <f t="shared" ca="1" si="4"/>
        <v>0</v>
      </c>
      <c r="N17" s="134">
        <f t="shared" ca="1" si="4"/>
        <v>0.58250000000000002</v>
      </c>
      <c r="O17" s="134">
        <f t="shared" ca="1" si="4"/>
        <v>0</v>
      </c>
      <c r="P17" s="134">
        <f t="shared" ca="1" si="4"/>
        <v>0</v>
      </c>
      <c r="Q17" s="134">
        <f t="shared" ca="1" si="4"/>
        <v>0</v>
      </c>
      <c r="R17" s="134">
        <f t="shared" ca="1" si="4"/>
        <v>0.38523863636363637</v>
      </c>
      <c r="S17" s="134">
        <f t="shared" ca="1" si="4"/>
        <v>0</v>
      </c>
      <c r="T17" s="134">
        <f t="shared" ca="1" si="4"/>
        <v>3.125E-2</v>
      </c>
      <c r="U17" s="134">
        <f t="shared" ca="1" si="4"/>
        <v>4.1250000000000002E-2</v>
      </c>
      <c r="V17" s="134">
        <f t="shared" ca="1" si="4"/>
        <v>6.25E-2</v>
      </c>
      <c r="W17" s="134">
        <f t="shared" ca="1" si="4"/>
        <v>3.125E-2</v>
      </c>
      <c r="X17" s="134">
        <f t="shared" ca="1" si="4"/>
        <v>4.1250000000000002E-2</v>
      </c>
      <c r="Y17" s="134">
        <f t="shared" ca="1" si="4"/>
        <v>3.125E-2</v>
      </c>
      <c r="Z17" s="134">
        <f t="shared" ca="1" si="4"/>
        <v>6.25E-2</v>
      </c>
      <c r="AA17" s="134">
        <f t="shared" ca="1" si="4"/>
        <v>6.25E-2</v>
      </c>
      <c r="AB17" s="134">
        <f t="shared" ca="1" si="4"/>
        <v>6.25E-2</v>
      </c>
      <c r="AC17" s="134">
        <f t="shared" ca="1" si="4"/>
        <v>0</v>
      </c>
      <c r="AD17" s="134">
        <f t="shared" ca="1" si="4"/>
        <v>0</v>
      </c>
      <c r="AE17" s="139">
        <f t="shared" ca="1" si="4"/>
        <v>0</v>
      </c>
    </row>
    <row r="18" spans="3:33">
      <c r="D18" s="950"/>
      <c r="E18" s="71">
        <v>4</v>
      </c>
      <c r="F18" s="70" t="str">
        <f>VLOOKUP(Requirements!E18,LU_Severity,2,FALSE)</f>
        <v>Критическое состояние</v>
      </c>
      <c r="G18" s="54">
        <f t="shared" ca="1" si="1"/>
        <v>0</v>
      </c>
      <c r="H18" s="134">
        <f t="shared" ref="H18:AE18" ca="1" si="5">IFERROR(H11/H$7, 0)</f>
        <v>0.42874999999999996</v>
      </c>
      <c r="I18" s="134">
        <f t="shared" ca="1" si="5"/>
        <v>2.2499999999999999E-2</v>
      </c>
      <c r="J18" s="134">
        <f t="shared" ca="1" si="5"/>
        <v>1.8749999999999999E-2</v>
      </c>
      <c r="K18" s="134">
        <f t="shared" ca="1" si="5"/>
        <v>1.515625E-2</v>
      </c>
      <c r="L18" s="134">
        <f t="shared" ca="1" si="5"/>
        <v>0</v>
      </c>
      <c r="M18" s="134">
        <f t="shared" ca="1" si="5"/>
        <v>0</v>
      </c>
      <c r="N18" s="134">
        <f t="shared" ca="1" si="5"/>
        <v>0</v>
      </c>
      <c r="O18" s="134">
        <f t="shared" ca="1" si="5"/>
        <v>1.85078125</v>
      </c>
      <c r="P18" s="134">
        <f t="shared" ca="1" si="5"/>
        <v>0.22499999999999998</v>
      </c>
      <c r="Q18" s="134">
        <f t="shared" ca="1" si="5"/>
        <v>0.54</v>
      </c>
      <c r="R18" s="134">
        <f t="shared" ca="1" si="5"/>
        <v>0.95</v>
      </c>
      <c r="S18" s="134">
        <f t="shared" ca="1" si="5"/>
        <v>3.6406250000000001E-2</v>
      </c>
      <c r="T18" s="134">
        <f t="shared" ca="1" si="5"/>
        <v>3.125E-2</v>
      </c>
      <c r="U18" s="134">
        <f t="shared" ca="1" si="5"/>
        <v>6.25E-2</v>
      </c>
      <c r="V18" s="134">
        <f t="shared" ca="1" si="5"/>
        <v>0.125</v>
      </c>
      <c r="W18" s="134">
        <f t="shared" ca="1" si="5"/>
        <v>6.25E-2</v>
      </c>
      <c r="X18" s="134">
        <f t="shared" ca="1" si="5"/>
        <v>6.25E-2</v>
      </c>
      <c r="Y18" s="134">
        <f t="shared" ca="1" si="5"/>
        <v>3.125E-2</v>
      </c>
      <c r="Z18" s="134">
        <f t="shared" ca="1" si="5"/>
        <v>6.25E-2</v>
      </c>
      <c r="AA18" s="134">
        <f t="shared" ca="1" si="5"/>
        <v>6.25E-2</v>
      </c>
      <c r="AB18" s="134">
        <f t="shared" ca="1" si="5"/>
        <v>6.25E-2</v>
      </c>
      <c r="AC18" s="134">
        <f t="shared" ca="1" si="5"/>
        <v>0</v>
      </c>
      <c r="AD18" s="134">
        <f t="shared" ca="1" si="5"/>
        <v>0</v>
      </c>
      <c r="AE18" s="139">
        <f t="shared" ca="1" si="5"/>
        <v>0</v>
      </c>
    </row>
    <row r="19" spans="3:33">
      <c r="D19" s="950"/>
      <c r="E19" s="71">
        <v>5</v>
      </c>
      <c r="F19" s="70" t="str">
        <f>VLOOKUP(Requirements!E19,LU_Severity,2,FALSE)</f>
        <v>Скрининг/Сортировка больных</v>
      </c>
      <c r="G19" s="54">
        <f t="shared" ca="1" si="1"/>
        <v>0</v>
      </c>
      <c r="H19" s="134">
        <f t="shared" ref="H19:AE19" ca="1" si="6">IFERROR(H12/H$7, 0)</f>
        <v>0</v>
      </c>
      <c r="I19" s="134">
        <f t="shared" ca="1" si="6"/>
        <v>0</v>
      </c>
      <c r="J19" s="134">
        <f t="shared" ca="1" si="6"/>
        <v>0</v>
      </c>
      <c r="K19" s="134">
        <f t="shared" ca="1" si="6"/>
        <v>0</v>
      </c>
      <c r="L19" s="134">
        <f t="shared" ca="1" si="6"/>
        <v>0</v>
      </c>
      <c r="M19" s="134">
        <f t="shared" ca="1" si="6"/>
        <v>0.02</v>
      </c>
      <c r="N19" s="134">
        <f t="shared" ca="1" si="6"/>
        <v>0</v>
      </c>
      <c r="O19" s="134">
        <f t="shared" ca="1" si="6"/>
        <v>0</v>
      </c>
      <c r="P19" s="134">
        <f t="shared" ca="1" si="6"/>
        <v>0</v>
      </c>
      <c r="Q19" s="134">
        <f t="shared" ca="1" si="6"/>
        <v>0</v>
      </c>
      <c r="R19" s="134">
        <f t="shared" ca="1" si="6"/>
        <v>0</v>
      </c>
      <c r="S19" s="134">
        <f t="shared" ca="1" si="6"/>
        <v>0</v>
      </c>
      <c r="T19" s="134">
        <f t="shared" ca="1" si="6"/>
        <v>0</v>
      </c>
      <c r="U19" s="134">
        <f t="shared" ca="1" si="6"/>
        <v>0</v>
      </c>
      <c r="V19" s="134">
        <f t="shared" ca="1" si="6"/>
        <v>0</v>
      </c>
      <c r="W19" s="134">
        <f t="shared" ca="1" si="6"/>
        <v>0</v>
      </c>
      <c r="X19" s="134">
        <f t="shared" ca="1" si="6"/>
        <v>0</v>
      </c>
      <c r="Y19" s="134">
        <f t="shared" ca="1" si="6"/>
        <v>0</v>
      </c>
      <c r="Z19" s="134">
        <f t="shared" ca="1" si="6"/>
        <v>0</v>
      </c>
      <c r="AA19" s="134">
        <f t="shared" ca="1" si="6"/>
        <v>0</v>
      </c>
      <c r="AB19" s="134">
        <f t="shared" ca="1" si="6"/>
        <v>0</v>
      </c>
      <c r="AC19" s="134">
        <f t="shared" ca="1" si="6"/>
        <v>2.375E-2</v>
      </c>
      <c r="AD19" s="134">
        <f t="shared" ca="1" si="6"/>
        <v>0</v>
      </c>
      <c r="AE19" s="139">
        <f t="shared" ca="1" si="6"/>
        <v>0</v>
      </c>
    </row>
    <row r="20" spans="3:33">
      <c r="D20" s="950"/>
      <c r="E20" s="71">
        <v>6</v>
      </c>
      <c r="F20" s="70" t="str">
        <f>VLOOKUP(Requirements!E20,LU_Severity,2,FALSE)</f>
        <v>НЕ ИСПОЛЬЗУЕТСЯ</v>
      </c>
      <c r="G20" s="54">
        <f t="shared" ca="1" si="1"/>
        <v>0</v>
      </c>
      <c r="H20" s="134">
        <f t="shared" ref="H20:AE20" ca="1" si="7">IFERROR(H13/H$7, 0)</f>
        <v>0</v>
      </c>
      <c r="I20" s="134">
        <f t="shared" ca="1" si="7"/>
        <v>0</v>
      </c>
      <c r="J20" s="134">
        <f t="shared" ca="1" si="7"/>
        <v>0</v>
      </c>
      <c r="K20" s="134">
        <f t="shared" ca="1" si="7"/>
        <v>0</v>
      </c>
      <c r="L20" s="134">
        <f t="shared" ca="1" si="7"/>
        <v>0</v>
      </c>
      <c r="M20" s="134">
        <f t="shared" ca="1" si="7"/>
        <v>0</v>
      </c>
      <c r="N20" s="134">
        <f t="shared" ca="1" si="7"/>
        <v>0</v>
      </c>
      <c r="O20" s="134">
        <f t="shared" ca="1" si="7"/>
        <v>0</v>
      </c>
      <c r="P20" s="134">
        <f t="shared" ca="1" si="7"/>
        <v>0</v>
      </c>
      <c r="Q20" s="134">
        <f t="shared" ca="1" si="7"/>
        <v>0</v>
      </c>
      <c r="R20" s="134">
        <f t="shared" ca="1" si="7"/>
        <v>0</v>
      </c>
      <c r="S20" s="134">
        <f t="shared" ca="1" si="7"/>
        <v>0</v>
      </c>
      <c r="T20" s="134">
        <f t="shared" ca="1" si="7"/>
        <v>0</v>
      </c>
      <c r="U20" s="134">
        <f t="shared" ca="1" si="7"/>
        <v>0</v>
      </c>
      <c r="V20" s="134">
        <f t="shared" ca="1" si="7"/>
        <v>0</v>
      </c>
      <c r="W20" s="134">
        <f t="shared" ca="1" si="7"/>
        <v>0</v>
      </c>
      <c r="X20" s="134">
        <f t="shared" ca="1" si="7"/>
        <v>0</v>
      </c>
      <c r="Y20" s="134">
        <f t="shared" ca="1" si="7"/>
        <v>0</v>
      </c>
      <c r="Z20" s="134">
        <f t="shared" ca="1" si="7"/>
        <v>0</v>
      </c>
      <c r="AA20" s="134">
        <f t="shared" ca="1" si="7"/>
        <v>0</v>
      </c>
      <c r="AB20" s="134">
        <f t="shared" ca="1" si="7"/>
        <v>0</v>
      </c>
      <c r="AC20" s="134">
        <f t="shared" ca="1" si="7"/>
        <v>0</v>
      </c>
      <c r="AD20" s="134">
        <f t="shared" ca="1" si="7"/>
        <v>0</v>
      </c>
      <c r="AE20" s="139">
        <f t="shared" ca="1" si="7"/>
        <v>0</v>
      </c>
    </row>
    <row r="21" spans="3:33" ht="17" thickBot="1">
      <c r="D21" s="951"/>
      <c r="E21" s="76">
        <v>7</v>
      </c>
      <c r="F21" s="77" t="str">
        <f>VLOOKUP(Requirements!E21,LU_Severity,2,FALSE)</f>
        <v>НЕ ИСПОЛЬЗУЕТСЯ</v>
      </c>
      <c r="G21" s="55">
        <f t="shared" ca="1" si="1"/>
        <v>0</v>
      </c>
      <c r="H21" s="135">
        <f t="shared" ref="H21:AD21" ca="1" si="8">IFERROR(H14/H$7, 0)</f>
        <v>0</v>
      </c>
      <c r="I21" s="135">
        <f t="shared" ca="1" si="8"/>
        <v>0</v>
      </c>
      <c r="J21" s="135">
        <f t="shared" ca="1" si="8"/>
        <v>0</v>
      </c>
      <c r="K21" s="135">
        <f t="shared" ca="1" si="8"/>
        <v>0</v>
      </c>
      <c r="L21" s="135">
        <f t="shared" ca="1" si="8"/>
        <v>0</v>
      </c>
      <c r="M21" s="135">
        <f t="shared" ca="1" si="8"/>
        <v>0</v>
      </c>
      <c r="N21" s="135">
        <f t="shared" ca="1" si="8"/>
        <v>0</v>
      </c>
      <c r="O21" s="135">
        <f t="shared" ca="1" si="8"/>
        <v>0</v>
      </c>
      <c r="P21" s="135">
        <f t="shared" ca="1" si="8"/>
        <v>0</v>
      </c>
      <c r="Q21" s="135">
        <f t="shared" ca="1" si="8"/>
        <v>0</v>
      </c>
      <c r="R21" s="135">
        <f t="shared" ca="1" si="8"/>
        <v>0</v>
      </c>
      <c r="S21" s="135">
        <f t="shared" ca="1" si="8"/>
        <v>0</v>
      </c>
      <c r="T21" s="135">
        <f t="shared" ca="1" si="8"/>
        <v>0</v>
      </c>
      <c r="U21" s="135">
        <f t="shared" ca="1" si="8"/>
        <v>0</v>
      </c>
      <c r="V21" s="135">
        <f t="shared" ca="1" si="8"/>
        <v>0</v>
      </c>
      <c r="W21" s="135">
        <f t="shared" ca="1" si="8"/>
        <v>0</v>
      </c>
      <c r="X21" s="135">
        <f t="shared" ca="1" si="8"/>
        <v>0</v>
      </c>
      <c r="Y21" s="135">
        <f t="shared" ca="1" si="8"/>
        <v>0</v>
      </c>
      <c r="Z21" s="135">
        <f t="shared" ca="1" si="8"/>
        <v>0</v>
      </c>
      <c r="AA21" s="135">
        <f t="shared" ca="1" si="8"/>
        <v>0</v>
      </c>
      <c r="AB21" s="135">
        <f t="shared" ca="1" si="8"/>
        <v>0</v>
      </c>
      <c r="AC21" s="135">
        <f t="shared" ca="1" si="8"/>
        <v>0</v>
      </c>
      <c r="AD21" s="135">
        <f t="shared" ca="1" si="8"/>
        <v>0</v>
      </c>
      <c r="AE21" s="140">
        <f ca="1">IFERROR(AE14/AE$7, 0)</f>
        <v>0</v>
      </c>
    </row>
    <row r="22" spans="3:33" customFormat="1"/>
    <row r="23" spans="3:33" ht="20" customHeight="1" thickBot="1">
      <c r="D23" s="1" t="s">
        <v>457</v>
      </c>
    </row>
    <row r="24" spans="3:33" s="2" customFormat="1" ht="175" customHeight="1" thickBot="1">
      <c r="D24" s="1"/>
      <c r="E24" s="1"/>
      <c r="F24" s="1"/>
      <c r="G24" s="110" t="str">
        <f t="shared" ref="G24:AE24" si="9">G6</f>
        <v>N/A</v>
      </c>
      <c r="H24" s="111" t="str">
        <f t="shared" si="9"/>
        <v>Врач-специалист (интенсивная терапия)</v>
      </c>
      <c r="I24" s="111" t="str">
        <f t="shared" si="9"/>
        <v>Врач-специалист (диализ)</v>
      </c>
      <c r="J24" s="111" t="str">
        <f t="shared" si="9"/>
        <v>Врач-специалист (ЭКМО)</v>
      </c>
      <c r="K24" s="111" t="str">
        <f t="shared" si="9"/>
        <v>Врач-специалист (радиология)</v>
      </c>
      <c r="L24" s="111" t="str">
        <f t="shared" si="9"/>
        <v xml:space="preserve">Врач-специалист (госпитальная медицина) </v>
      </c>
      <c r="M24" s="111" t="str">
        <f t="shared" si="9"/>
        <v>Специалист-профессионал по сестринской помощи (амбулаторные больные)</v>
      </c>
      <c r="N24" s="111" t="str">
        <f t="shared" si="9"/>
        <v>Специалист-профессионал по сестринской помощи (палатный)</v>
      </c>
      <c r="O24" s="111" t="str">
        <f t="shared" si="9"/>
        <v>Специалист-профессионал по сестринской помощи (интенсивная терапия)</v>
      </c>
      <c r="P24" s="111" t="str">
        <f t="shared" si="9"/>
        <v>Специалист-профессионал по сестринской помощи (ЭКМО)</v>
      </c>
      <c r="Q24" s="111" t="str">
        <f t="shared" si="9"/>
        <v>Специалист-профессионал по сестринской помощи (диализ)</v>
      </c>
      <c r="R24" s="111" t="str">
        <f t="shared" si="9"/>
        <v>Специалист по респираторной терапии (РТ)</v>
      </c>
      <c r="S24" s="111" t="str">
        <f t="shared" si="9"/>
        <v>Техник по обслуживанию медицинского оборудования (радиология)</v>
      </c>
      <c r="T24" s="111" t="str">
        <f t="shared" si="9"/>
        <v>Техник-фармацевт</v>
      </c>
      <c r="U24" s="111" t="str">
        <f t="shared" si="9"/>
        <v>Техник-лаборант</v>
      </c>
      <c r="V24" s="111" t="str">
        <f t="shared" si="9"/>
        <v>Фармацевт</v>
      </c>
      <c r="W24" s="111" t="str">
        <f t="shared" si="9"/>
        <v>Диетолог и нутрициолог</v>
      </c>
      <c r="X24" s="111" t="str">
        <f t="shared" si="9"/>
        <v>Вспомогательный персонал больницы (уборщицы и санитарки)</v>
      </c>
      <c r="Y24" s="111" t="str">
        <f t="shared" si="9"/>
        <v>Вспомогательный персонал больницы (медицинские секретари)</v>
      </c>
      <c r="Z24" s="111" t="str">
        <f t="shared" si="9"/>
        <v>Поддержка пациентов (социальная работа и консультирование)</v>
      </c>
      <c r="AA24" s="111" t="str">
        <f t="shared" si="9"/>
        <v>Поддержка пациентов (физиотерапия и трудотерапия)</v>
      </c>
      <c r="AB24" s="111" t="str">
        <f t="shared" si="9"/>
        <v>Поддержка пациентов (менеджер по ведению случаев)</v>
      </c>
      <c r="AC24" s="111" t="str">
        <f t="shared" si="9"/>
        <v>Помощник по уходу за больными/помощник врача</v>
      </c>
      <c r="AD24" s="111" t="str">
        <f t="shared" si="9"/>
        <v>N/A</v>
      </c>
      <c r="AE24" s="112" t="str">
        <f t="shared" si="9"/>
        <v>N/A</v>
      </c>
      <c r="AF24" s="90"/>
      <c r="AG24" s="38"/>
    </row>
    <row r="25" spans="3:33" s="16" customFormat="1" ht="33" customHeight="1" thickBot="1">
      <c r="C25" s="61" t="s">
        <v>0</v>
      </c>
      <c r="D25" s="36" t="s">
        <v>197</v>
      </c>
      <c r="E25" s="40" t="s">
        <v>152</v>
      </c>
      <c r="F25" s="41" t="s">
        <v>266</v>
      </c>
      <c r="G25" s="56" t="s">
        <v>459</v>
      </c>
      <c r="H25" s="57"/>
      <c r="I25" s="57"/>
      <c r="J25" s="57"/>
      <c r="K25" s="57"/>
      <c r="L25" s="57"/>
      <c r="M25" s="57"/>
      <c r="N25" s="57"/>
      <c r="O25" s="57"/>
      <c r="P25" s="57"/>
      <c r="Q25" s="57"/>
      <c r="R25" s="57"/>
      <c r="S25" s="57"/>
      <c r="T25" s="57"/>
      <c r="U25" s="57"/>
      <c r="V25" s="57"/>
      <c r="W25" s="57"/>
      <c r="X25" s="57"/>
      <c r="Y25" s="57"/>
      <c r="Z25" s="57"/>
      <c r="AA25" s="57"/>
      <c r="AB25" s="57"/>
      <c r="AC25" s="57"/>
      <c r="AD25" s="57"/>
      <c r="AE25" s="114"/>
      <c r="AF25" s="43" t="s">
        <v>458</v>
      </c>
      <c r="AG25" s="2"/>
    </row>
    <row r="26" spans="3:33" ht="17" customHeight="1" thickBot="1">
      <c r="C26" s="87">
        <v>1</v>
      </c>
      <c r="D26" s="84" t="str">
        <f t="shared" ref="D26:D45" si="10">IFERROR(VLOOKUP(C26,LU_WorkUnit,2,FALSE),"")</f>
        <v>Cеверный регион</v>
      </c>
      <c r="E26" s="85">
        <f t="shared" ref="E26:E45" si="11">IFERROR(VLOOKUP(C26,LU_WorkUnit,4,FALSE),"")</f>
        <v>4</v>
      </c>
      <c r="F26" s="92">
        <f t="shared" ref="F26:F45" si="12">IFERROR(VLOOKUP(C26,LU_WorkUnit,5,FALSE),"")</f>
        <v>90</v>
      </c>
      <c r="G26" s="42" t="str">
        <f ca="1">IF(AND($E26&gt;0, OFFSET(Requirements!G$15,Requirements!$E26-1,0)&gt;0),'Health Care Resources'!F11/OFFSET(Requirements!G$15,Requirements!$E26-1,0),"N/A")</f>
        <v>N/A</v>
      </c>
      <c r="H26" s="123">
        <f ca="1">IF(AND($E26&gt;0, OFFSET(Requirements!H$15,Requirements!$E26-1,0)&gt;0),'Health Care Resources'!G11/OFFSET(Requirements!H$15,Requirements!$E26-1,0),"N/A")</f>
        <v>116.61807580174928</v>
      </c>
      <c r="I26" s="123">
        <f ca="1">IF(AND($E26&gt;0, OFFSET(Requirements!I$15,Requirements!$E26-1,0)&gt;0),'Health Care Resources'!H11/OFFSET(Requirements!I$15,Requirements!$E26-1,0),"N/A")</f>
        <v>88.888888888888886</v>
      </c>
      <c r="J26" s="123">
        <f ca="1">IF(AND($E26&gt;0, OFFSET(Requirements!J$15,Requirements!$E26-1,0)&gt;0),'Health Care Resources'!I11/OFFSET(Requirements!J$15,Requirements!$E26-1,0),"N/A")</f>
        <v>106.66666666666667</v>
      </c>
      <c r="K26" s="123">
        <f ca="1">IF(AND($E26&gt;0, OFFSET(Requirements!K$15,Requirements!$E26-1,0)&gt;0),'Health Care Resources'!J11/OFFSET(Requirements!K$15,Requirements!$E26-1,0),"N/A")</f>
        <v>131.95876288659795</v>
      </c>
      <c r="L26" s="123" t="str">
        <f ca="1">IF(AND($E26&gt;0, OFFSET(Requirements!L$15,Requirements!$E26-1,0)&gt;0),'Health Care Resources'!K11/OFFSET(Requirements!L$15,Requirements!$E26-1,0),"N/A")</f>
        <v>N/A</v>
      </c>
      <c r="M26" s="123" t="str">
        <f ca="1">IF(AND($E26&gt;0, OFFSET(Requirements!M$15,Requirements!$E26-1,0)&gt;0),'Health Care Resources'!L11/OFFSET(Requirements!M$15,Requirements!$E26-1,0),"N/A")</f>
        <v>N/A</v>
      </c>
      <c r="N26" s="123" t="str">
        <f ca="1">IF(AND($E26&gt;0, OFFSET(Requirements!N$15,Requirements!$E26-1,0)&gt;0),'Health Care Resources'!M11/OFFSET(Requirements!N$15,Requirements!$E26-1,0),"N/A")</f>
        <v>N/A</v>
      </c>
      <c r="O26" s="123">
        <f ca="1">IF(AND($E26&gt;0, OFFSET(Requirements!O$15,Requirements!$E26-1,0)&gt;0),'Health Care Resources'!N11/OFFSET(Requirements!O$15,Requirements!$E26-1,0),"N/A")</f>
        <v>108.06247361756014</v>
      </c>
      <c r="P26" s="123">
        <f ca="1">IF(AND($E26&gt;0, OFFSET(Requirements!P$15,Requirements!$E26-1,0)&gt;0),'Health Care Resources'!O11/OFFSET(Requirements!P$15,Requirements!$E26-1,0),"N/A")</f>
        <v>133.33333333333334</v>
      </c>
      <c r="Q26" s="123">
        <f ca="1">IF(AND($E26&gt;0, OFFSET(Requirements!Q$15,Requirements!$E26-1,0)&gt;0),'Health Care Resources'!P11/OFFSET(Requirements!Q$15,Requirements!$E26-1,0),"N/A")</f>
        <v>92.592592592592581</v>
      </c>
      <c r="R26" s="123">
        <f ca="1">IF(AND($E26&gt;0, OFFSET(Requirements!R$15,Requirements!$E26-1,0)&gt;0),'Health Care Resources'!Q11/OFFSET(Requirements!R$15,Requirements!$E26-1,0),"N/A")</f>
        <v>315.78947368421052</v>
      </c>
      <c r="S26" s="123">
        <f ca="1">IF(AND($E26&gt;0, OFFSET(Requirements!S$15,Requirements!$E26-1,0)&gt;0),'Health Care Resources'!R11/OFFSET(Requirements!S$15,Requirements!$E26-1,0),"N/A")</f>
        <v>274.67811158798281</v>
      </c>
      <c r="T26" s="123">
        <f ca="1">IF(AND($E26&gt;0, OFFSET(Requirements!T$15,Requirements!$E26-1,0)&gt;0),'Health Care Resources'!S11/OFFSET(Requirements!T$15,Requirements!$E26-1,0),"N/A")</f>
        <v>1280</v>
      </c>
      <c r="U26" s="123">
        <f ca="1">IF(AND($E26&gt;0, OFFSET(Requirements!U$15,Requirements!$E26-1,0)&gt;0),'Health Care Resources'!T11/OFFSET(Requirements!U$15,Requirements!$E26-1,0),"N/A")</f>
        <v>800</v>
      </c>
      <c r="V26" s="123">
        <f ca="1">IF(AND($E26&gt;0, OFFSET(Requirements!V$15,Requirements!$E26-1,0)&gt;0),'Health Care Resources'!U11/OFFSET(Requirements!V$15,Requirements!$E26-1,0),"N/A")</f>
        <v>400</v>
      </c>
      <c r="W26" s="123">
        <f ca="1">IF(AND($E26&gt;0, OFFSET(Requirements!W$15,Requirements!$E26-1,0)&gt;0),'Health Care Resources'!V11/OFFSET(Requirements!W$15,Requirements!$E26-1,0),"N/A")</f>
        <v>400</v>
      </c>
      <c r="X26" s="123">
        <f ca="1">IF(AND($E26&gt;0, OFFSET(Requirements!X$15,Requirements!$E26-1,0)&gt;0),'Health Care Resources'!W11/OFFSET(Requirements!X$15,Requirements!$E26-1,0),"N/A")</f>
        <v>640</v>
      </c>
      <c r="Y26" s="123">
        <f ca="1">IF(AND($E26&gt;0, OFFSET(Requirements!Y$15,Requirements!$E26-1,0)&gt;0),'Health Care Resources'!X11/OFFSET(Requirements!Y$15,Requirements!$E26-1,0),"N/A")</f>
        <v>960</v>
      </c>
      <c r="Z26" s="123">
        <f ca="1">IF(AND($E26&gt;0, OFFSET(Requirements!Z$15,Requirements!$E26-1,0)&gt;0),'Health Care Resources'!Y11/OFFSET(Requirements!Z$15,Requirements!$E26-1,0),"N/A")</f>
        <v>960</v>
      </c>
      <c r="AA26" s="123">
        <f ca="1">IF(AND($E26&gt;0, OFFSET(Requirements!AA$15,Requirements!$E26-1,0)&gt;0),'Health Care Resources'!Z11/OFFSET(Requirements!AA$15,Requirements!$E26-1,0),"N/A")</f>
        <v>800</v>
      </c>
      <c r="AB26" s="123">
        <f ca="1">IF(AND($E26&gt;0, OFFSET(Requirements!AB$15,Requirements!$E26-1,0)&gt;0),'Health Care Resources'!AA11/OFFSET(Requirements!AB$15,Requirements!$E26-1,0),"N/A")</f>
        <v>960</v>
      </c>
      <c r="AC26" s="123" t="str">
        <f ca="1">IF(AND($E26&gt;0, OFFSET(Requirements!AC$15,Requirements!$E26-1,0)&gt;0),'Health Care Resources'!AB11/OFFSET(Requirements!AC$15,Requirements!$E26-1,0),"N/A")</f>
        <v>N/A</v>
      </c>
      <c r="AD26" s="123" t="str">
        <f ca="1">IF(AND($E26&gt;0, OFFSET(Requirements!AD$15,Requirements!$E26-1,0)&gt;0),'Health Care Resources'!AC11/OFFSET(Requirements!AD$15,Requirements!$E26-1,0),"N/A")</f>
        <v>N/A</v>
      </c>
      <c r="AE26" s="124" t="str">
        <f ca="1">IF(AND($E26&gt;0, OFFSET(Requirements!AE$15,Requirements!$E26-1,0)&gt;0),'Health Care Resources'!AD11/OFFSET(Requirements!AE$15,Requirements!$E26-1,0),"N/A")</f>
        <v>N/A</v>
      </c>
      <c r="AF26" s="131">
        <f ca="1">IF(D26&lt;&gt;0, MIN(G26:AE26), "")</f>
        <v>88.888888888888886</v>
      </c>
      <c r="AG26" s="89"/>
    </row>
    <row r="27" spans="3:33" ht="17" customHeight="1" thickBot="1">
      <c r="C27" s="88">
        <v>2</v>
      </c>
      <c r="D27" s="86" t="str">
        <f t="shared" si="10"/>
        <v>Cеверный регион</v>
      </c>
      <c r="E27" s="85">
        <f t="shared" si="11"/>
        <v>3</v>
      </c>
      <c r="F27" s="93">
        <f t="shared" si="12"/>
        <v>800</v>
      </c>
      <c r="G27" s="125" t="str">
        <f ca="1">IF(AND($E27&gt;0, OFFSET(Requirements!G$15,Requirements!$E27-1,0)&gt;0),'Health Care Resources'!F12/OFFSET(Requirements!G$15,Requirements!$E27-1,0),"N/A")</f>
        <v>N/A</v>
      </c>
      <c r="H27" s="126" t="str">
        <f ca="1">IF(AND($E27&gt;0, OFFSET(Requirements!H$15,Requirements!$E27-1,0)&gt;0),'Health Care Resources'!G12/OFFSET(Requirements!H$15,Requirements!$E27-1,0),"N/A")</f>
        <v>N/A</v>
      </c>
      <c r="I27" s="126" t="str">
        <f ca="1">IF(AND($E27&gt;0, OFFSET(Requirements!I$15,Requirements!$E27-1,0)&gt;0),'Health Care Resources'!H12/OFFSET(Requirements!I$15,Requirements!$E27-1,0),"N/A")</f>
        <v>N/A</v>
      </c>
      <c r="J27" s="126" t="str">
        <f ca="1">IF(AND($E27&gt;0, OFFSET(Requirements!J$15,Requirements!$E27-1,0)&gt;0),'Health Care Resources'!I12/OFFSET(Requirements!J$15,Requirements!$E27-1,0),"N/A")</f>
        <v>N/A</v>
      </c>
      <c r="K27" s="126" t="str">
        <f ca="1">IF(AND($E27&gt;0, OFFSET(Requirements!K$15,Requirements!$E27-1,0)&gt;0),'Health Care Resources'!J12/OFFSET(Requirements!K$15,Requirements!$E27-1,0),"N/A")</f>
        <v>N/A</v>
      </c>
      <c r="L27" s="126">
        <f ca="1">IF(AND($E27&gt;0, OFFSET(Requirements!L$15,Requirements!$E27-1,0)&gt;0),'Health Care Resources'!K12/OFFSET(Requirements!L$15,Requirements!$E27-1,0),"N/A")</f>
        <v>1021.7113665389527</v>
      </c>
      <c r="M27" s="126" t="str">
        <f ca="1">IF(AND($E27&gt;0, OFFSET(Requirements!M$15,Requirements!$E27-1,0)&gt;0),'Health Care Resources'!L12/OFFSET(Requirements!M$15,Requirements!$E27-1,0),"N/A")</f>
        <v>N/A</v>
      </c>
      <c r="N27" s="126">
        <f ca="1">IF(AND($E27&gt;0, OFFSET(Requirements!N$15,Requirements!$E27-1,0)&gt;0),'Health Care Resources'!M12/OFFSET(Requirements!N$15,Requirements!$E27-1,0),"N/A")</f>
        <v>1287.5536480686694</v>
      </c>
      <c r="O27" s="126" t="str">
        <f ca="1">IF(AND($E27&gt;0, OFFSET(Requirements!O$15,Requirements!$E27-1,0)&gt;0),'Health Care Resources'!N12/OFFSET(Requirements!O$15,Requirements!$E27-1,0),"N/A")</f>
        <v>N/A</v>
      </c>
      <c r="P27" s="126" t="str">
        <f ca="1">IF(AND($E27&gt;0, OFFSET(Requirements!P$15,Requirements!$E27-1,0)&gt;0),'Health Care Resources'!O12/OFFSET(Requirements!P$15,Requirements!$E27-1,0),"N/A")</f>
        <v>N/A</v>
      </c>
      <c r="Q27" s="126" t="str">
        <f ca="1">IF(AND($E27&gt;0, OFFSET(Requirements!Q$15,Requirements!$E27-1,0)&gt;0),'Health Care Resources'!P12/OFFSET(Requirements!Q$15,Requirements!$E27-1,0),"N/A")</f>
        <v>N/A</v>
      </c>
      <c r="R27" s="126">
        <f ca="1">IF(AND($E27&gt;0, OFFSET(Requirements!R$15,Requirements!$E27-1,0)&gt;0),'Health Care Resources'!Q12/OFFSET(Requirements!R$15,Requirements!$E27-1,0),"N/A")</f>
        <v>778.73809032181941</v>
      </c>
      <c r="S27" s="126" t="str">
        <f ca="1">IF(AND($E27&gt;0, OFFSET(Requirements!S$15,Requirements!$E27-1,0)&gt;0),'Health Care Resources'!R12/OFFSET(Requirements!S$15,Requirements!$E27-1,0),"N/A")</f>
        <v>N/A</v>
      </c>
      <c r="T27" s="126">
        <f ca="1">IF(AND($E27&gt;0, OFFSET(Requirements!T$15,Requirements!$E27-1,0)&gt;0),'Health Care Resources'!S12/OFFSET(Requirements!T$15,Requirements!$E27-1,0),"N/A")</f>
        <v>1280</v>
      </c>
      <c r="U27" s="126">
        <f ca="1">IF(AND($E27&gt;0, OFFSET(Requirements!U$15,Requirements!$E27-1,0)&gt;0),'Health Care Resources'!T12/OFFSET(Requirements!U$15,Requirements!$E27-1,0),"N/A")</f>
        <v>1212.121212121212</v>
      </c>
      <c r="V27" s="126">
        <f ca="1">IF(AND($E27&gt;0, OFFSET(Requirements!V$15,Requirements!$E27-1,0)&gt;0),'Health Care Resources'!U12/OFFSET(Requirements!V$15,Requirements!$E27-1,0),"N/A")</f>
        <v>800</v>
      </c>
      <c r="W27" s="126">
        <f ca="1">IF(AND($E27&gt;0, OFFSET(Requirements!W$15,Requirements!$E27-1,0)&gt;0),'Health Care Resources'!V12/OFFSET(Requirements!W$15,Requirements!$E27-1,0),"N/A")</f>
        <v>800</v>
      </c>
      <c r="X27" s="126">
        <f ca="1">IF(AND($E27&gt;0, OFFSET(Requirements!X$15,Requirements!$E27-1,0)&gt;0),'Health Care Resources'!W12/OFFSET(Requirements!X$15,Requirements!$E27-1,0),"N/A")</f>
        <v>969.69696969696963</v>
      </c>
      <c r="Y27" s="126">
        <f ca="1">IF(AND($E27&gt;0, OFFSET(Requirements!Y$15,Requirements!$E27-1,0)&gt;0),'Health Care Resources'!X12/OFFSET(Requirements!Y$15,Requirements!$E27-1,0),"N/A")</f>
        <v>960</v>
      </c>
      <c r="Z27" s="126">
        <f ca="1">IF(AND($E27&gt;0, OFFSET(Requirements!Z$15,Requirements!$E27-1,0)&gt;0),'Health Care Resources'!Y12/OFFSET(Requirements!Z$15,Requirements!$E27-1,0),"N/A")</f>
        <v>960</v>
      </c>
      <c r="AA27" s="126">
        <f ca="1">IF(AND($E27&gt;0, OFFSET(Requirements!AA$15,Requirements!$E27-1,0)&gt;0),'Health Care Resources'!Z12/OFFSET(Requirements!AA$15,Requirements!$E27-1,0),"N/A")</f>
        <v>800</v>
      </c>
      <c r="AB27" s="126">
        <f ca="1">IF(AND($E27&gt;0, OFFSET(Requirements!AB$15,Requirements!$E27-1,0)&gt;0),'Health Care Resources'!AA12/OFFSET(Requirements!AB$15,Requirements!$E27-1,0),"N/A")</f>
        <v>960</v>
      </c>
      <c r="AC27" s="126" t="str">
        <f ca="1">IF(AND($E27&gt;0, OFFSET(Requirements!AC$15,Requirements!$E27-1,0)&gt;0),'Health Care Resources'!AB12/OFFSET(Requirements!AC$15,Requirements!$E27-1,0),"N/A")</f>
        <v>N/A</v>
      </c>
      <c r="AD27" s="126" t="str">
        <f ca="1">IF(AND($E27&gt;0, OFFSET(Requirements!AD$15,Requirements!$E27-1,0)&gt;0),'Health Care Resources'!AC12/OFFSET(Requirements!AD$15,Requirements!$E27-1,0),"N/A")</f>
        <v>N/A</v>
      </c>
      <c r="AE27" s="127" t="str">
        <f ca="1">IF(AND($E27&gt;0, OFFSET(Requirements!AE$15,Requirements!$E27-1,0)&gt;0),'Health Care Resources'!AD12/OFFSET(Requirements!AE$15,Requirements!$E27-1,0),"N/A")</f>
        <v>N/A</v>
      </c>
      <c r="AF27" s="131">
        <f t="shared" ref="AF27:AF45" ca="1" si="13">IF(D27&lt;&gt;0, MIN(G27:AE27), "")</f>
        <v>778.73809032181941</v>
      </c>
      <c r="AG27" s="39"/>
    </row>
    <row r="28" spans="3:33" ht="17" customHeight="1" thickBot="1">
      <c r="C28" s="88">
        <v>3</v>
      </c>
      <c r="D28" s="86" t="str">
        <f t="shared" si="10"/>
        <v>Cеверный регион</v>
      </c>
      <c r="E28" s="85">
        <f t="shared" si="11"/>
        <v>2</v>
      </c>
      <c r="F28" s="93">
        <f t="shared" si="12"/>
        <v>1000</v>
      </c>
      <c r="G28" s="125" t="str">
        <f ca="1">IF(AND($E28&gt;0, OFFSET(Requirements!G$15,Requirements!$E28-1,0)&gt;0),'Health Care Resources'!F13/OFFSET(Requirements!G$15,Requirements!$E28-1,0),"N/A")</f>
        <v>N/A</v>
      </c>
      <c r="H28" s="126" t="str">
        <f ca="1">IF(AND($E28&gt;0, OFFSET(Requirements!H$15,Requirements!$E28-1,0)&gt;0),'Health Care Resources'!G13/OFFSET(Requirements!H$15,Requirements!$E28-1,0),"N/A")</f>
        <v>N/A</v>
      </c>
      <c r="I28" s="126" t="str">
        <f ca="1">IF(AND($E28&gt;0, OFFSET(Requirements!I$15,Requirements!$E28-1,0)&gt;0),'Health Care Resources'!H13/OFFSET(Requirements!I$15,Requirements!$E28-1,0),"N/A")</f>
        <v>N/A</v>
      </c>
      <c r="J28" s="126" t="str">
        <f ca="1">IF(AND($E28&gt;0, OFFSET(Requirements!J$15,Requirements!$E28-1,0)&gt;0),'Health Care Resources'!I13/OFFSET(Requirements!J$15,Requirements!$E28-1,0),"N/A")</f>
        <v>N/A</v>
      </c>
      <c r="K28" s="126" t="str">
        <f ca="1">IF(AND($E28&gt;0, OFFSET(Requirements!K$15,Requirements!$E28-1,0)&gt;0),'Health Care Resources'!J13/OFFSET(Requirements!K$15,Requirements!$E28-1,0),"N/A")</f>
        <v>N/A</v>
      </c>
      <c r="L28" s="126">
        <f ca="1">IF(AND($E28&gt;0, OFFSET(Requirements!L$15,Requirements!$E28-1,0)&gt;0),'Health Care Resources'!K13/OFFSET(Requirements!L$15,Requirements!$E28-1,0),"N/A")</f>
        <v>1600</v>
      </c>
      <c r="M28" s="126" t="str">
        <f ca="1">IF(AND($E28&gt;0, OFFSET(Requirements!M$15,Requirements!$E28-1,0)&gt;0),'Health Care Resources'!L13/OFFSET(Requirements!M$15,Requirements!$E28-1,0),"N/A")</f>
        <v>N/A</v>
      </c>
      <c r="N28" s="126">
        <f ca="1">IF(AND($E28&gt;0, OFFSET(Requirements!N$15,Requirements!$E28-1,0)&gt;0),'Health Care Resources'!M13/OFFSET(Requirements!N$15,Requirements!$E28-1,0),"N/A")</f>
        <v>1639.344262295082</v>
      </c>
      <c r="O28" s="126" t="str">
        <f ca="1">IF(AND($E28&gt;0, OFFSET(Requirements!O$15,Requirements!$E28-1,0)&gt;0),'Health Care Resources'!N13/OFFSET(Requirements!O$15,Requirements!$E28-1,0),"N/A")</f>
        <v>N/A</v>
      </c>
      <c r="P28" s="126" t="str">
        <f ca="1">IF(AND($E28&gt;0, OFFSET(Requirements!P$15,Requirements!$E28-1,0)&gt;0),'Health Care Resources'!O13/OFFSET(Requirements!P$15,Requirements!$E28-1,0),"N/A")</f>
        <v>N/A</v>
      </c>
      <c r="Q28" s="126" t="str">
        <f ca="1">IF(AND($E28&gt;0, OFFSET(Requirements!Q$15,Requirements!$E28-1,0)&gt;0),'Health Care Resources'!P13/OFFSET(Requirements!Q$15,Requirements!$E28-1,0),"N/A")</f>
        <v>N/A</v>
      </c>
      <c r="R28" s="126" t="str">
        <f ca="1">IF(AND($E28&gt;0, OFFSET(Requirements!R$15,Requirements!$E28-1,0)&gt;0),'Health Care Resources'!Q13/OFFSET(Requirements!R$15,Requirements!$E28-1,0),"N/A")</f>
        <v>N/A</v>
      </c>
      <c r="S28" s="126" t="str">
        <f ca="1">IF(AND($E28&gt;0, OFFSET(Requirements!S$15,Requirements!$E28-1,0)&gt;0),'Health Care Resources'!R13/OFFSET(Requirements!S$15,Requirements!$E28-1,0),"N/A")</f>
        <v>N/A</v>
      </c>
      <c r="T28" s="126">
        <f ca="1">IF(AND($E28&gt;0, OFFSET(Requirements!T$15,Requirements!$E28-1,0)&gt;0),'Health Care Resources'!S13/OFFSET(Requirements!T$15,Requirements!$E28-1,0),"N/A")</f>
        <v>640</v>
      </c>
      <c r="U28" s="126">
        <f ca="1">IF(AND($E28&gt;0, OFFSET(Requirements!U$15,Requirements!$E28-1,0)&gt;0),'Health Care Resources'!T13/OFFSET(Requirements!U$15,Requirements!$E28-1,0),"N/A")</f>
        <v>1212.121212121212</v>
      </c>
      <c r="V28" s="126">
        <f ca="1">IF(AND($E28&gt;0, OFFSET(Requirements!V$15,Requirements!$E28-1,0)&gt;0),'Health Care Resources'!U13/OFFSET(Requirements!V$15,Requirements!$E28-1,0),"N/A")</f>
        <v>800</v>
      </c>
      <c r="W28" s="126" t="str">
        <f ca="1">IF(AND($E28&gt;0, OFFSET(Requirements!W$15,Requirements!$E28-1,0)&gt;0),'Health Care Resources'!V13/OFFSET(Requirements!W$15,Requirements!$E28-1,0),"N/A")</f>
        <v>N/A</v>
      </c>
      <c r="X28" s="126">
        <f ca="1">IF(AND($E28&gt;0, OFFSET(Requirements!X$15,Requirements!$E28-1,0)&gt;0),'Health Care Resources'!W13/OFFSET(Requirements!X$15,Requirements!$E28-1,0),"N/A")</f>
        <v>969.69696969696963</v>
      </c>
      <c r="Y28" s="126">
        <f ca="1">IF(AND($E28&gt;0, OFFSET(Requirements!Y$15,Requirements!$E28-1,0)&gt;0),'Health Care Resources'!X13/OFFSET(Requirements!Y$15,Requirements!$E28-1,0),"N/A")</f>
        <v>960</v>
      </c>
      <c r="Z28" s="126">
        <f ca="1">IF(AND($E28&gt;0, OFFSET(Requirements!Z$15,Requirements!$E28-1,0)&gt;0),'Health Care Resources'!Y13/OFFSET(Requirements!Z$15,Requirements!$E28-1,0),"N/A")</f>
        <v>960</v>
      </c>
      <c r="AA28" s="126" t="str">
        <f ca="1">IF(AND($E28&gt;0, OFFSET(Requirements!AA$15,Requirements!$E28-1,0)&gt;0),'Health Care Resources'!Z13/OFFSET(Requirements!AA$15,Requirements!$E28-1,0),"N/A")</f>
        <v>N/A</v>
      </c>
      <c r="AB28" s="126">
        <f ca="1">IF(AND($E28&gt;0, OFFSET(Requirements!AB$15,Requirements!$E28-1,0)&gt;0),'Health Care Resources'!AA13/OFFSET(Requirements!AB$15,Requirements!$E28-1,0),"N/A")</f>
        <v>960</v>
      </c>
      <c r="AC28" s="126" t="str">
        <f ca="1">IF(AND($E28&gt;0, OFFSET(Requirements!AC$15,Requirements!$E28-1,0)&gt;0),'Health Care Resources'!AB13/OFFSET(Requirements!AC$15,Requirements!$E28-1,0),"N/A")</f>
        <v>N/A</v>
      </c>
      <c r="AD28" s="126" t="str">
        <f ca="1">IF(AND($E28&gt;0, OFFSET(Requirements!AD$15,Requirements!$E28-1,0)&gt;0),'Health Care Resources'!AC13/OFFSET(Requirements!AD$15,Requirements!$E28-1,0),"N/A")</f>
        <v>N/A</v>
      </c>
      <c r="AE28" s="127" t="str">
        <f ca="1">IF(AND($E28&gt;0, OFFSET(Requirements!AE$15,Requirements!$E28-1,0)&gt;0),'Health Care Resources'!AD13/OFFSET(Requirements!AE$15,Requirements!$E28-1,0),"N/A")</f>
        <v>N/A</v>
      </c>
      <c r="AF28" s="131">
        <f t="shared" ca="1" si="13"/>
        <v>640</v>
      </c>
      <c r="AG28" s="39"/>
    </row>
    <row r="29" spans="3:33" ht="17" customHeight="1" thickBot="1">
      <c r="C29" s="88">
        <v>4</v>
      </c>
      <c r="D29" s="86" t="str">
        <f t="shared" si="10"/>
        <v>Южный регион</v>
      </c>
      <c r="E29" s="85">
        <f t="shared" si="11"/>
        <v>3</v>
      </c>
      <c r="F29" s="93">
        <f t="shared" si="12"/>
        <v>500</v>
      </c>
      <c r="G29" s="125" t="str">
        <f ca="1">IF(AND($E29&gt;0, OFFSET(Requirements!G$15,Requirements!$E29-1,0)&gt;0),'Health Care Resources'!F14/OFFSET(Requirements!G$15,Requirements!$E29-1,0),"N/A")</f>
        <v>N/A</v>
      </c>
      <c r="H29" s="126" t="str">
        <f ca="1">IF(AND($E29&gt;0, OFFSET(Requirements!H$15,Requirements!$E29-1,0)&gt;0),'Health Care Resources'!G14/OFFSET(Requirements!H$15,Requirements!$E29-1,0),"N/A")</f>
        <v>N/A</v>
      </c>
      <c r="I29" s="126" t="str">
        <f ca="1">IF(AND($E29&gt;0, OFFSET(Requirements!I$15,Requirements!$E29-1,0)&gt;0),'Health Care Resources'!H14/OFFSET(Requirements!I$15,Requirements!$E29-1,0),"N/A")</f>
        <v>N/A</v>
      </c>
      <c r="J29" s="126" t="str">
        <f ca="1">IF(AND($E29&gt;0, OFFSET(Requirements!J$15,Requirements!$E29-1,0)&gt;0),'Health Care Resources'!I14/OFFSET(Requirements!J$15,Requirements!$E29-1,0),"N/A")</f>
        <v>N/A</v>
      </c>
      <c r="K29" s="126" t="str">
        <f ca="1">IF(AND($E29&gt;0, OFFSET(Requirements!K$15,Requirements!$E29-1,0)&gt;0),'Health Care Resources'!J14/OFFSET(Requirements!K$15,Requirements!$E29-1,0),"N/A")</f>
        <v>N/A</v>
      </c>
      <c r="L29" s="126">
        <f ca="1">IF(AND($E29&gt;0, OFFSET(Requirements!L$15,Requirements!$E29-1,0)&gt;0),'Health Care Resources'!K14/OFFSET(Requirements!L$15,Requirements!$E29-1,0),"N/A")</f>
        <v>510.85568326947634</v>
      </c>
      <c r="M29" s="126" t="str">
        <f ca="1">IF(AND($E29&gt;0, OFFSET(Requirements!M$15,Requirements!$E29-1,0)&gt;0),'Health Care Resources'!L14/OFFSET(Requirements!M$15,Requirements!$E29-1,0),"N/A")</f>
        <v>N/A</v>
      </c>
      <c r="N29" s="126">
        <f ca="1">IF(AND($E29&gt;0, OFFSET(Requirements!N$15,Requirements!$E29-1,0)&gt;0),'Health Care Resources'!M14/OFFSET(Requirements!N$15,Requirements!$E29-1,0),"N/A")</f>
        <v>686.69527896995703</v>
      </c>
      <c r="O29" s="126" t="str">
        <f ca="1">IF(AND($E29&gt;0, OFFSET(Requirements!O$15,Requirements!$E29-1,0)&gt;0),'Health Care Resources'!N14/OFFSET(Requirements!O$15,Requirements!$E29-1,0),"N/A")</f>
        <v>N/A</v>
      </c>
      <c r="P29" s="126" t="str">
        <f ca="1">IF(AND($E29&gt;0, OFFSET(Requirements!P$15,Requirements!$E29-1,0)&gt;0),'Health Care Resources'!O14/OFFSET(Requirements!P$15,Requirements!$E29-1,0),"N/A")</f>
        <v>N/A</v>
      </c>
      <c r="Q29" s="126" t="str">
        <f ca="1">IF(AND($E29&gt;0, OFFSET(Requirements!Q$15,Requirements!$E29-1,0)&gt;0),'Health Care Resources'!P14/OFFSET(Requirements!Q$15,Requirements!$E29-1,0),"N/A")</f>
        <v>N/A</v>
      </c>
      <c r="R29" s="126">
        <f ca="1">IF(AND($E29&gt;0, OFFSET(Requirements!R$15,Requirements!$E29-1,0)&gt;0),'Health Care Resources'!Q14/OFFSET(Requirements!R$15,Requirements!$E29-1,0),"N/A")</f>
        <v>519.15872688121294</v>
      </c>
      <c r="S29" s="126" t="str">
        <f ca="1">IF(AND($E29&gt;0, OFFSET(Requirements!S$15,Requirements!$E29-1,0)&gt;0),'Health Care Resources'!R14/OFFSET(Requirements!S$15,Requirements!$E29-1,0),"N/A")</f>
        <v>N/A</v>
      </c>
      <c r="T29" s="126">
        <f ca="1">IF(AND($E29&gt;0, OFFSET(Requirements!T$15,Requirements!$E29-1,0)&gt;0),'Health Care Resources'!S14/OFFSET(Requirements!T$15,Requirements!$E29-1,0),"N/A")</f>
        <v>640</v>
      </c>
      <c r="U29" s="126">
        <f ca="1">IF(AND($E29&gt;0, OFFSET(Requirements!U$15,Requirements!$E29-1,0)&gt;0),'Health Care Resources'!T14/OFFSET(Requirements!U$15,Requirements!$E29-1,0),"N/A")</f>
        <v>1212.121212121212</v>
      </c>
      <c r="V29" s="126">
        <f ca="1">IF(AND($E29&gt;0, OFFSET(Requirements!V$15,Requirements!$E29-1,0)&gt;0),'Health Care Resources'!U14/OFFSET(Requirements!V$15,Requirements!$E29-1,0),"N/A")</f>
        <v>800</v>
      </c>
      <c r="W29" s="126">
        <f ca="1">IF(AND($E29&gt;0, OFFSET(Requirements!W$15,Requirements!$E29-1,0)&gt;0),'Health Care Resources'!V14/OFFSET(Requirements!W$15,Requirements!$E29-1,0),"N/A")</f>
        <v>800</v>
      </c>
      <c r="X29" s="126">
        <f ca="1">IF(AND($E29&gt;0, OFFSET(Requirements!X$15,Requirements!$E29-1,0)&gt;0),'Health Care Resources'!W14/OFFSET(Requirements!X$15,Requirements!$E29-1,0),"N/A")</f>
        <v>969.69696969696963</v>
      </c>
      <c r="Y29" s="126">
        <f ca="1">IF(AND($E29&gt;0, OFFSET(Requirements!Y$15,Requirements!$E29-1,0)&gt;0),'Health Care Resources'!X14/OFFSET(Requirements!Y$15,Requirements!$E29-1,0),"N/A")</f>
        <v>960</v>
      </c>
      <c r="Z29" s="126">
        <f ca="1">IF(AND($E29&gt;0, OFFSET(Requirements!Z$15,Requirements!$E29-1,0)&gt;0),'Health Care Resources'!Y14/OFFSET(Requirements!Z$15,Requirements!$E29-1,0),"N/A")</f>
        <v>960</v>
      </c>
      <c r="AA29" s="126">
        <f ca="1">IF(AND($E29&gt;0, OFFSET(Requirements!AA$15,Requirements!$E29-1,0)&gt;0),'Health Care Resources'!Z14/OFFSET(Requirements!AA$15,Requirements!$E29-1,0),"N/A")</f>
        <v>640</v>
      </c>
      <c r="AB29" s="126">
        <f ca="1">IF(AND($E29&gt;0, OFFSET(Requirements!AB$15,Requirements!$E29-1,0)&gt;0),'Health Care Resources'!AA14/OFFSET(Requirements!AB$15,Requirements!$E29-1,0),"N/A")</f>
        <v>960</v>
      </c>
      <c r="AC29" s="126" t="str">
        <f ca="1">IF(AND($E29&gt;0, OFFSET(Requirements!AC$15,Requirements!$E29-1,0)&gt;0),'Health Care Resources'!AB14/OFFSET(Requirements!AC$15,Requirements!$E29-1,0),"N/A")</f>
        <v>N/A</v>
      </c>
      <c r="AD29" s="126" t="str">
        <f ca="1">IF(AND($E29&gt;0, OFFSET(Requirements!AD$15,Requirements!$E29-1,0)&gt;0),'Health Care Resources'!AC14/OFFSET(Requirements!AD$15,Requirements!$E29-1,0),"N/A")</f>
        <v>N/A</v>
      </c>
      <c r="AE29" s="127" t="str">
        <f ca="1">IF(AND($E29&gt;0, OFFSET(Requirements!AE$15,Requirements!$E29-1,0)&gt;0),'Health Care Resources'!AD14/OFFSET(Requirements!AE$15,Requirements!$E29-1,0),"N/A")</f>
        <v>N/A</v>
      </c>
      <c r="AF29" s="131">
        <f t="shared" ca="1" si="13"/>
        <v>510.85568326947634</v>
      </c>
      <c r="AG29" s="39"/>
    </row>
    <row r="30" spans="3:33" ht="17" customHeight="1" thickBot="1">
      <c r="C30" s="88">
        <v>5</v>
      </c>
      <c r="D30" s="86" t="str">
        <f t="shared" si="10"/>
        <v>Южный регион</v>
      </c>
      <c r="E30" s="85">
        <f t="shared" si="11"/>
        <v>2</v>
      </c>
      <c r="F30" s="93">
        <f t="shared" si="12"/>
        <v>500</v>
      </c>
      <c r="G30" s="125" t="str">
        <f ca="1">IF(AND($E30&gt;0, OFFSET(Requirements!G$15,Requirements!$E30-1,0)&gt;0),'Health Care Resources'!F15/OFFSET(Requirements!G$15,Requirements!$E30-1,0),"N/A")</f>
        <v>N/A</v>
      </c>
      <c r="H30" s="126" t="str">
        <f ca="1">IF(AND($E30&gt;0, OFFSET(Requirements!H$15,Requirements!$E30-1,0)&gt;0),'Health Care Resources'!G15/OFFSET(Requirements!H$15,Requirements!$E30-1,0),"N/A")</f>
        <v>N/A</v>
      </c>
      <c r="I30" s="126" t="str">
        <f ca="1">IF(AND($E30&gt;0, OFFSET(Requirements!I$15,Requirements!$E30-1,0)&gt;0),'Health Care Resources'!H15/OFFSET(Requirements!I$15,Requirements!$E30-1,0),"N/A")</f>
        <v>N/A</v>
      </c>
      <c r="J30" s="126" t="str">
        <f ca="1">IF(AND($E30&gt;0, OFFSET(Requirements!J$15,Requirements!$E30-1,0)&gt;0),'Health Care Resources'!I15/OFFSET(Requirements!J$15,Requirements!$E30-1,0),"N/A")</f>
        <v>N/A</v>
      </c>
      <c r="K30" s="126" t="str">
        <f ca="1">IF(AND($E30&gt;0, OFFSET(Requirements!K$15,Requirements!$E30-1,0)&gt;0),'Health Care Resources'!J15/OFFSET(Requirements!K$15,Requirements!$E30-1,0),"N/A")</f>
        <v>N/A</v>
      </c>
      <c r="L30" s="126">
        <f ca="1">IF(AND($E30&gt;0, OFFSET(Requirements!L$15,Requirements!$E30-1,0)&gt;0),'Health Care Resources'!K15/OFFSET(Requirements!L$15,Requirements!$E30-1,0),"N/A")</f>
        <v>800</v>
      </c>
      <c r="M30" s="126" t="str">
        <f ca="1">IF(AND($E30&gt;0, OFFSET(Requirements!M$15,Requirements!$E30-1,0)&gt;0),'Health Care Resources'!L15/OFFSET(Requirements!M$15,Requirements!$E30-1,0),"N/A")</f>
        <v>N/A</v>
      </c>
      <c r="N30" s="126">
        <f ca="1">IF(AND($E30&gt;0, OFFSET(Requirements!N$15,Requirements!$E30-1,0)&gt;0),'Health Care Resources'!M15/OFFSET(Requirements!N$15,Requirements!$E30-1,0),"N/A")</f>
        <v>874.31693989071039</v>
      </c>
      <c r="O30" s="126" t="str">
        <f ca="1">IF(AND($E30&gt;0, OFFSET(Requirements!O$15,Requirements!$E30-1,0)&gt;0),'Health Care Resources'!N15/OFFSET(Requirements!O$15,Requirements!$E30-1,0),"N/A")</f>
        <v>N/A</v>
      </c>
      <c r="P30" s="126" t="str">
        <f ca="1">IF(AND($E30&gt;0, OFFSET(Requirements!P$15,Requirements!$E30-1,0)&gt;0),'Health Care Resources'!O15/OFFSET(Requirements!P$15,Requirements!$E30-1,0),"N/A")</f>
        <v>N/A</v>
      </c>
      <c r="Q30" s="126" t="str">
        <f ca="1">IF(AND($E30&gt;0, OFFSET(Requirements!Q$15,Requirements!$E30-1,0)&gt;0),'Health Care Resources'!P15/OFFSET(Requirements!Q$15,Requirements!$E30-1,0),"N/A")</f>
        <v>N/A</v>
      </c>
      <c r="R30" s="126" t="str">
        <f ca="1">IF(AND($E30&gt;0, OFFSET(Requirements!R$15,Requirements!$E30-1,0)&gt;0),'Health Care Resources'!Q15/OFFSET(Requirements!R$15,Requirements!$E30-1,0),"N/A")</f>
        <v>N/A</v>
      </c>
      <c r="S30" s="126" t="str">
        <f ca="1">IF(AND($E30&gt;0, OFFSET(Requirements!S$15,Requirements!$E30-1,0)&gt;0),'Health Care Resources'!R15/OFFSET(Requirements!S$15,Requirements!$E30-1,0),"N/A")</f>
        <v>N/A</v>
      </c>
      <c r="T30" s="126">
        <f ca="1">IF(AND($E30&gt;0, OFFSET(Requirements!T$15,Requirements!$E30-1,0)&gt;0),'Health Care Resources'!S15/OFFSET(Requirements!T$15,Requirements!$E30-1,0),"N/A")</f>
        <v>640</v>
      </c>
      <c r="U30" s="126">
        <f ca="1">IF(AND($E30&gt;0, OFFSET(Requirements!U$15,Requirements!$E30-1,0)&gt;0),'Health Care Resources'!T15/OFFSET(Requirements!U$15,Requirements!$E30-1,0),"N/A")</f>
        <v>1212.121212121212</v>
      </c>
      <c r="V30" s="126">
        <f ca="1">IF(AND($E30&gt;0, OFFSET(Requirements!V$15,Requirements!$E30-1,0)&gt;0),'Health Care Resources'!U15/OFFSET(Requirements!V$15,Requirements!$E30-1,0),"N/A")</f>
        <v>800</v>
      </c>
      <c r="W30" s="126" t="str">
        <f ca="1">IF(AND($E30&gt;0, OFFSET(Requirements!W$15,Requirements!$E30-1,0)&gt;0),'Health Care Resources'!V15/OFFSET(Requirements!W$15,Requirements!$E30-1,0),"N/A")</f>
        <v>N/A</v>
      </c>
      <c r="X30" s="126">
        <f ca="1">IF(AND($E30&gt;0, OFFSET(Requirements!X$15,Requirements!$E30-1,0)&gt;0),'Health Care Resources'!W15/OFFSET(Requirements!X$15,Requirements!$E30-1,0),"N/A")</f>
        <v>969.69696969696963</v>
      </c>
      <c r="Y30" s="126">
        <f ca="1">IF(AND($E30&gt;0, OFFSET(Requirements!Y$15,Requirements!$E30-1,0)&gt;0),'Health Care Resources'!X15/OFFSET(Requirements!Y$15,Requirements!$E30-1,0),"N/A")</f>
        <v>960</v>
      </c>
      <c r="Z30" s="126">
        <f ca="1">IF(AND($E30&gt;0, OFFSET(Requirements!Z$15,Requirements!$E30-1,0)&gt;0),'Health Care Resources'!Y15/OFFSET(Requirements!Z$15,Requirements!$E30-1,0),"N/A")</f>
        <v>800</v>
      </c>
      <c r="AA30" s="126" t="str">
        <f ca="1">IF(AND($E30&gt;0, OFFSET(Requirements!AA$15,Requirements!$E30-1,0)&gt;0),'Health Care Resources'!Z15/OFFSET(Requirements!AA$15,Requirements!$E30-1,0),"N/A")</f>
        <v>N/A</v>
      </c>
      <c r="AB30" s="126">
        <f ca="1">IF(AND($E30&gt;0, OFFSET(Requirements!AB$15,Requirements!$E30-1,0)&gt;0),'Health Care Resources'!AA15/OFFSET(Requirements!AB$15,Requirements!$E30-1,0),"N/A")</f>
        <v>960</v>
      </c>
      <c r="AC30" s="126" t="str">
        <f ca="1">IF(AND($E30&gt;0, OFFSET(Requirements!AC$15,Requirements!$E30-1,0)&gt;0),'Health Care Resources'!AB15/OFFSET(Requirements!AC$15,Requirements!$E30-1,0),"N/A")</f>
        <v>N/A</v>
      </c>
      <c r="AD30" s="126" t="str">
        <f ca="1">IF(AND($E30&gt;0, OFFSET(Requirements!AD$15,Requirements!$E30-1,0)&gt;0),'Health Care Resources'!AC15/OFFSET(Requirements!AD$15,Requirements!$E30-1,0),"N/A")</f>
        <v>N/A</v>
      </c>
      <c r="AE30" s="127" t="str">
        <f ca="1">IF(AND($E30&gt;0, OFFSET(Requirements!AE$15,Requirements!$E30-1,0)&gt;0),'Health Care Resources'!AD15/OFFSET(Requirements!AE$15,Requirements!$E30-1,0),"N/A")</f>
        <v>N/A</v>
      </c>
      <c r="AF30" s="131">
        <f t="shared" ca="1" si="13"/>
        <v>640</v>
      </c>
      <c r="AG30" s="39"/>
    </row>
    <row r="31" spans="3:33" ht="17" customHeight="1" thickBot="1">
      <c r="C31" s="88">
        <v>6</v>
      </c>
      <c r="D31" s="86" t="str">
        <f t="shared" si="10"/>
        <v>Центр скрининга</v>
      </c>
      <c r="E31" s="85">
        <f t="shared" si="11"/>
        <v>5</v>
      </c>
      <c r="F31" s="93">
        <f t="shared" si="12"/>
        <v>0</v>
      </c>
      <c r="G31" s="125" t="str">
        <f ca="1">IF(AND($E31&gt;0, OFFSET(Requirements!G$15,Requirements!$E31-1,0)&gt;0),'Health Care Resources'!F16/OFFSET(Requirements!G$15,Requirements!$E31-1,0),"N/A")</f>
        <v>N/A</v>
      </c>
      <c r="H31" s="126" t="str">
        <f ca="1">IF(AND($E31&gt;0, OFFSET(Requirements!H$15,Requirements!$E31-1,0)&gt;0),'Health Care Resources'!G16/OFFSET(Requirements!H$15,Requirements!$E31-1,0),"N/A")</f>
        <v>N/A</v>
      </c>
      <c r="I31" s="126" t="str">
        <f ca="1">IF(AND($E31&gt;0, OFFSET(Requirements!I$15,Requirements!$E31-1,0)&gt;0),'Health Care Resources'!H16/OFFSET(Requirements!I$15,Requirements!$E31-1,0),"N/A")</f>
        <v>N/A</v>
      </c>
      <c r="J31" s="126" t="str">
        <f ca="1">IF(AND($E31&gt;0, OFFSET(Requirements!J$15,Requirements!$E31-1,0)&gt;0),'Health Care Resources'!I16/OFFSET(Requirements!J$15,Requirements!$E31-1,0),"N/A")</f>
        <v>N/A</v>
      </c>
      <c r="K31" s="126" t="str">
        <f ca="1">IF(AND($E31&gt;0, OFFSET(Requirements!K$15,Requirements!$E31-1,0)&gt;0),'Health Care Resources'!J16/OFFSET(Requirements!K$15,Requirements!$E31-1,0),"N/A")</f>
        <v>N/A</v>
      </c>
      <c r="L31" s="126" t="str">
        <f ca="1">IF(AND($E31&gt;0, OFFSET(Requirements!L$15,Requirements!$E31-1,0)&gt;0),'Health Care Resources'!K16/OFFSET(Requirements!L$15,Requirements!$E31-1,0),"N/A")</f>
        <v>N/A</v>
      </c>
      <c r="M31" s="126">
        <f ca="1">IF(AND($E31&gt;0, OFFSET(Requirements!M$15,Requirements!$E31-1,0)&gt;0),'Health Care Resources'!L16/OFFSET(Requirements!M$15,Requirements!$E31-1,0),"N/A")</f>
        <v>0</v>
      </c>
      <c r="N31" s="126" t="str">
        <f ca="1">IF(AND($E31&gt;0, OFFSET(Requirements!N$15,Requirements!$E31-1,0)&gt;0),'Health Care Resources'!M16/OFFSET(Requirements!N$15,Requirements!$E31-1,0),"N/A")</f>
        <v>N/A</v>
      </c>
      <c r="O31" s="126" t="str">
        <f ca="1">IF(AND($E31&gt;0, OFFSET(Requirements!O$15,Requirements!$E31-1,0)&gt;0),'Health Care Resources'!N16/OFFSET(Requirements!O$15,Requirements!$E31-1,0),"N/A")</f>
        <v>N/A</v>
      </c>
      <c r="P31" s="126" t="str">
        <f ca="1">IF(AND($E31&gt;0, OFFSET(Requirements!P$15,Requirements!$E31-1,0)&gt;0),'Health Care Resources'!O16/OFFSET(Requirements!P$15,Requirements!$E31-1,0),"N/A")</f>
        <v>N/A</v>
      </c>
      <c r="Q31" s="126" t="str">
        <f ca="1">IF(AND($E31&gt;0, OFFSET(Requirements!Q$15,Requirements!$E31-1,0)&gt;0),'Health Care Resources'!P16/OFFSET(Requirements!Q$15,Requirements!$E31-1,0),"N/A")</f>
        <v>N/A</v>
      </c>
      <c r="R31" s="126" t="str">
        <f ca="1">IF(AND($E31&gt;0, OFFSET(Requirements!R$15,Requirements!$E31-1,0)&gt;0),'Health Care Resources'!Q16/OFFSET(Requirements!R$15,Requirements!$E31-1,0),"N/A")</f>
        <v>N/A</v>
      </c>
      <c r="S31" s="126" t="str">
        <f ca="1">IF(AND($E31&gt;0, OFFSET(Requirements!S$15,Requirements!$E31-1,0)&gt;0),'Health Care Resources'!R16/OFFSET(Requirements!S$15,Requirements!$E31-1,0),"N/A")</f>
        <v>N/A</v>
      </c>
      <c r="T31" s="126" t="str">
        <f ca="1">IF(AND($E31&gt;0, OFFSET(Requirements!T$15,Requirements!$E31-1,0)&gt;0),'Health Care Resources'!S16/OFFSET(Requirements!T$15,Requirements!$E31-1,0),"N/A")</f>
        <v>N/A</v>
      </c>
      <c r="U31" s="126" t="str">
        <f ca="1">IF(AND($E31&gt;0, OFFSET(Requirements!U$15,Requirements!$E31-1,0)&gt;0),'Health Care Resources'!T16/OFFSET(Requirements!U$15,Requirements!$E31-1,0),"N/A")</f>
        <v>N/A</v>
      </c>
      <c r="V31" s="126" t="str">
        <f ca="1">IF(AND($E31&gt;0, OFFSET(Requirements!V$15,Requirements!$E31-1,0)&gt;0),'Health Care Resources'!U16/OFFSET(Requirements!V$15,Requirements!$E31-1,0),"N/A")</f>
        <v>N/A</v>
      </c>
      <c r="W31" s="126" t="str">
        <f ca="1">IF(AND($E31&gt;0, OFFSET(Requirements!W$15,Requirements!$E31-1,0)&gt;0),'Health Care Resources'!V16/OFFSET(Requirements!W$15,Requirements!$E31-1,0),"N/A")</f>
        <v>N/A</v>
      </c>
      <c r="X31" s="126" t="str">
        <f ca="1">IF(AND($E31&gt;0, OFFSET(Requirements!X$15,Requirements!$E31-1,0)&gt;0),'Health Care Resources'!W16/OFFSET(Requirements!X$15,Requirements!$E31-1,0),"N/A")</f>
        <v>N/A</v>
      </c>
      <c r="Y31" s="126" t="str">
        <f ca="1">IF(AND($E31&gt;0, OFFSET(Requirements!Y$15,Requirements!$E31-1,0)&gt;0),'Health Care Resources'!X16/OFFSET(Requirements!Y$15,Requirements!$E31-1,0),"N/A")</f>
        <v>N/A</v>
      </c>
      <c r="Z31" s="126" t="str">
        <f ca="1">IF(AND($E31&gt;0, OFFSET(Requirements!Z$15,Requirements!$E31-1,0)&gt;0),'Health Care Resources'!Y16/OFFSET(Requirements!Z$15,Requirements!$E31-1,0),"N/A")</f>
        <v>N/A</v>
      </c>
      <c r="AA31" s="126" t="str">
        <f ca="1">IF(AND($E31&gt;0, OFFSET(Requirements!AA$15,Requirements!$E31-1,0)&gt;0),'Health Care Resources'!Z16/OFFSET(Requirements!AA$15,Requirements!$E31-1,0),"N/A")</f>
        <v>N/A</v>
      </c>
      <c r="AB31" s="126" t="str">
        <f ca="1">IF(AND($E31&gt;0, OFFSET(Requirements!AB$15,Requirements!$E31-1,0)&gt;0),'Health Care Resources'!AA16/OFFSET(Requirements!AB$15,Requirements!$E31-1,0),"N/A")</f>
        <v>N/A</v>
      </c>
      <c r="AC31" s="126">
        <f ca="1">IF(AND($E31&gt;0, OFFSET(Requirements!AC$15,Requirements!$E31-1,0)&gt;0),'Health Care Resources'!AB16/OFFSET(Requirements!AC$15,Requirements!$E31-1,0),"N/A")</f>
        <v>0</v>
      </c>
      <c r="AD31" s="126" t="str">
        <f ca="1">IF(AND($E31&gt;0, OFFSET(Requirements!AD$15,Requirements!$E31-1,0)&gt;0),'Health Care Resources'!AC16/OFFSET(Requirements!AD$15,Requirements!$E31-1,0),"N/A")</f>
        <v>N/A</v>
      </c>
      <c r="AE31" s="127" t="str">
        <f ca="1">IF(AND($E31&gt;0, OFFSET(Requirements!AE$15,Requirements!$E31-1,0)&gt;0),'Health Care Resources'!AD16/OFFSET(Requirements!AE$15,Requirements!$E31-1,0),"N/A")</f>
        <v>N/A</v>
      </c>
      <c r="AF31" s="131">
        <f t="shared" ca="1" si="13"/>
        <v>0</v>
      </c>
      <c r="AG31" s="39"/>
    </row>
    <row r="32" spans="3:33" ht="17" customHeight="1" thickBot="1">
      <c r="C32" s="88">
        <v>7</v>
      </c>
      <c r="D32" s="86" t="str">
        <f t="shared" si="10"/>
        <v>Полевой госпиталь "Север"</v>
      </c>
      <c r="E32" s="85">
        <f t="shared" si="11"/>
        <v>4</v>
      </c>
      <c r="F32" s="93">
        <f t="shared" si="12"/>
        <v>1000</v>
      </c>
      <c r="G32" s="125" t="str">
        <f ca="1">IF(AND($E32&gt;0, OFFSET(Requirements!G$15,Requirements!$E32-1,0)&gt;0),'Health Care Resources'!F17/OFFSET(Requirements!G$15,Requirements!$E32-1,0),"N/A")</f>
        <v>N/A</v>
      </c>
      <c r="H32" s="126">
        <f ca="1">IF(AND($E32&gt;0, OFFSET(Requirements!H$15,Requirements!$E32-1,0)&gt;0),'Health Care Resources'!G17/OFFSET(Requirements!H$15,Requirements!$E32-1,0),"N/A")</f>
        <v>0</v>
      </c>
      <c r="I32" s="126">
        <f ca="1">IF(AND($E32&gt;0, OFFSET(Requirements!I$15,Requirements!$E32-1,0)&gt;0),'Health Care Resources'!H17/OFFSET(Requirements!I$15,Requirements!$E32-1,0),"N/A")</f>
        <v>0</v>
      </c>
      <c r="J32" s="126">
        <f ca="1">IF(AND($E32&gt;0, OFFSET(Requirements!J$15,Requirements!$E32-1,0)&gt;0),'Health Care Resources'!I17/OFFSET(Requirements!J$15,Requirements!$E32-1,0),"N/A")</f>
        <v>0</v>
      </c>
      <c r="K32" s="126">
        <f ca="1">IF(AND($E32&gt;0, OFFSET(Requirements!K$15,Requirements!$E32-1,0)&gt;0),'Health Care Resources'!J17/OFFSET(Requirements!K$15,Requirements!$E32-1,0),"N/A")</f>
        <v>0</v>
      </c>
      <c r="L32" s="126" t="str">
        <f ca="1">IF(AND($E32&gt;0, OFFSET(Requirements!L$15,Requirements!$E32-1,0)&gt;0),'Health Care Resources'!K17/OFFSET(Requirements!L$15,Requirements!$E32-1,0),"N/A")</f>
        <v>N/A</v>
      </c>
      <c r="M32" s="126" t="str">
        <f ca="1">IF(AND($E32&gt;0, OFFSET(Requirements!M$15,Requirements!$E32-1,0)&gt;0),'Health Care Resources'!L17/OFFSET(Requirements!M$15,Requirements!$E32-1,0),"N/A")</f>
        <v>N/A</v>
      </c>
      <c r="N32" s="126" t="str">
        <f ca="1">IF(AND($E32&gt;0, OFFSET(Requirements!N$15,Requirements!$E32-1,0)&gt;0),'Health Care Resources'!M17/OFFSET(Requirements!N$15,Requirements!$E32-1,0),"N/A")</f>
        <v>N/A</v>
      </c>
      <c r="O32" s="126">
        <f ca="1">IF(AND($E32&gt;0, OFFSET(Requirements!O$15,Requirements!$E32-1,0)&gt;0),'Health Care Resources'!N17/OFFSET(Requirements!O$15,Requirements!$E32-1,0),"N/A")</f>
        <v>0</v>
      </c>
      <c r="P32" s="126">
        <f ca="1">IF(AND($E32&gt;0, OFFSET(Requirements!P$15,Requirements!$E32-1,0)&gt;0),'Health Care Resources'!O17/OFFSET(Requirements!P$15,Requirements!$E32-1,0),"N/A")</f>
        <v>0</v>
      </c>
      <c r="Q32" s="126">
        <f ca="1">IF(AND($E32&gt;0, OFFSET(Requirements!Q$15,Requirements!$E32-1,0)&gt;0),'Health Care Resources'!P17/OFFSET(Requirements!Q$15,Requirements!$E32-1,0),"N/A")</f>
        <v>0</v>
      </c>
      <c r="R32" s="126">
        <f ca="1">IF(AND($E32&gt;0, OFFSET(Requirements!R$15,Requirements!$E32-1,0)&gt;0),'Health Care Resources'!Q17/OFFSET(Requirements!R$15,Requirements!$E32-1,0),"N/A")</f>
        <v>0</v>
      </c>
      <c r="S32" s="126">
        <f ca="1">IF(AND($E32&gt;0, OFFSET(Requirements!S$15,Requirements!$E32-1,0)&gt;0),'Health Care Resources'!R17/OFFSET(Requirements!S$15,Requirements!$E32-1,0),"N/A")</f>
        <v>0</v>
      </c>
      <c r="T32" s="126">
        <f ca="1">IF(AND($E32&gt;0, OFFSET(Requirements!T$15,Requirements!$E32-1,0)&gt;0),'Health Care Resources'!S17/OFFSET(Requirements!T$15,Requirements!$E32-1,0),"N/A")</f>
        <v>0</v>
      </c>
      <c r="U32" s="126">
        <f ca="1">IF(AND($E32&gt;0, OFFSET(Requirements!U$15,Requirements!$E32-1,0)&gt;0),'Health Care Resources'!T17/OFFSET(Requirements!U$15,Requirements!$E32-1,0),"N/A")</f>
        <v>0</v>
      </c>
      <c r="V32" s="126">
        <f ca="1">IF(AND($E32&gt;0, OFFSET(Requirements!V$15,Requirements!$E32-1,0)&gt;0),'Health Care Resources'!U17/OFFSET(Requirements!V$15,Requirements!$E32-1,0),"N/A")</f>
        <v>0</v>
      </c>
      <c r="W32" s="126">
        <f ca="1">IF(AND($E32&gt;0, OFFSET(Requirements!W$15,Requirements!$E32-1,0)&gt;0),'Health Care Resources'!V17/OFFSET(Requirements!W$15,Requirements!$E32-1,0),"N/A")</f>
        <v>0</v>
      </c>
      <c r="X32" s="126">
        <f ca="1">IF(AND($E32&gt;0, OFFSET(Requirements!X$15,Requirements!$E32-1,0)&gt;0),'Health Care Resources'!W17/OFFSET(Requirements!X$15,Requirements!$E32-1,0),"N/A")</f>
        <v>0</v>
      </c>
      <c r="Y32" s="126">
        <f ca="1">IF(AND($E32&gt;0, OFFSET(Requirements!Y$15,Requirements!$E32-1,0)&gt;0),'Health Care Resources'!X17/OFFSET(Requirements!Y$15,Requirements!$E32-1,0),"N/A")</f>
        <v>0</v>
      </c>
      <c r="Z32" s="126">
        <f ca="1">IF(AND($E32&gt;0, OFFSET(Requirements!Z$15,Requirements!$E32-1,0)&gt;0),'Health Care Resources'!Y17/OFFSET(Requirements!Z$15,Requirements!$E32-1,0),"N/A")</f>
        <v>0</v>
      </c>
      <c r="AA32" s="126">
        <f ca="1">IF(AND($E32&gt;0, OFFSET(Requirements!AA$15,Requirements!$E32-1,0)&gt;0),'Health Care Resources'!Z17/OFFSET(Requirements!AA$15,Requirements!$E32-1,0),"N/A")</f>
        <v>0</v>
      </c>
      <c r="AB32" s="126">
        <f ca="1">IF(AND($E32&gt;0, OFFSET(Requirements!AB$15,Requirements!$E32-1,0)&gt;0),'Health Care Resources'!AA17/OFFSET(Requirements!AB$15,Requirements!$E32-1,0),"N/A")</f>
        <v>0</v>
      </c>
      <c r="AC32" s="126" t="str">
        <f ca="1">IF(AND($E32&gt;0, OFFSET(Requirements!AC$15,Requirements!$E32-1,0)&gt;0),'Health Care Resources'!AB17/OFFSET(Requirements!AC$15,Requirements!$E32-1,0),"N/A")</f>
        <v>N/A</v>
      </c>
      <c r="AD32" s="126" t="str">
        <f ca="1">IF(AND($E32&gt;0, OFFSET(Requirements!AD$15,Requirements!$E32-1,0)&gt;0),'Health Care Resources'!AC17/OFFSET(Requirements!AD$15,Requirements!$E32-1,0),"N/A")</f>
        <v>N/A</v>
      </c>
      <c r="AE32" s="127" t="str">
        <f ca="1">IF(AND($E32&gt;0, OFFSET(Requirements!AE$15,Requirements!$E32-1,0)&gt;0),'Health Care Resources'!AD17/OFFSET(Requirements!AE$15,Requirements!$E32-1,0),"N/A")</f>
        <v>N/A</v>
      </c>
      <c r="AF32" s="131">
        <f t="shared" ca="1" si="13"/>
        <v>0</v>
      </c>
      <c r="AG32" s="39"/>
    </row>
    <row r="33" spans="3:33" ht="17" customHeight="1" thickBot="1">
      <c r="C33" s="88">
        <v>8</v>
      </c>
      <c r="D33" s="86" t="str">
        <f t="shared" si="10"/>
        <v>Полевой госпиталь "Юг"</v>
      </c>
      <c r="E33" s="85">
        <f t="shared" si="11"/>
        <v>2</v>
      </c>
      <c r="F33" s="93">
        <f t="shared" si="12"/>
        <v>200</v>
      </c>
      <c r="G33" s="125" t="str">
        <f ca="1">IF(AND($E33&gt;0, OFFSET(Requirements!G$15,Requirements!$E33-1,0)&gt;0),'Health Care Resources'!F18/OFFSET(Requirements!G$15,Requirements!$E33-1,0),"N/A")</f>
        <v>N/A</v>
      </c>
      <c r="H33" s="126" t="str">
        <f ca="1">IF(AND($E33&gt;0, OFFSET(Requirements!H$15,Requirements!$E33-1,0)&gt;0),'Health Care Resources'!G18/OFFSET(Requirements!H$15,Requirements!$E33-1,0),"N/A")</f>
        <v>N/A</v>
      </c>
      <c r="I33" s="126" t="str">
        <f ca="1">IF(AND($E33&gt;0, OFFSET(Requirements!I$15,Requirements!$E33-1,0)&gt;0),'Health Care Resources'!H18/OFFSET(Requirements!I$15,Requirements!$E33-1,0),"N/A")</f>
        <v>N/A</v>
      </c>
      <c r="J33" s="126" t="str">
        <f ca="1">IF(AND($E33&gt;0, OFFSET(Requirements!J$15,Requirements!$E33-1,0)&gt;0),'Health Care Resources'!I18/OFFSET(Requirements!J$15,Requirements!$E33-1,0),"N/A")</f>
        <v>N/A</v>
      </c>
      <c r="K33" s="126" t="str">
        <f ca="1">IF(AND($E33&gt;0, OFFSET(Requirements!K$15,Requirements!$E33-1,0)&gt;0),'Health Care Resources'!J18/OFFSET(Requirements!K$15,Requirements!$E33-1,0),"N/A")</f>
        <v>N/A</v>
      </c>
      <c r="L33" s="126">
        <f ca="1">IF(AND($E33&gt;0, OFFSET(Requirements!L$15,Requirements!$E33-1,0)&gt;0),'Health Care Resources'!K18/OFFSET(Requirements!L$15,Requirements!$E33-1,0),"N/A")</f>
        <v>0</v>
      </c>
      <c r="M33" s="126" t="str">
        <f ca="1">IF(AND($E33&gt;0, OFFSET(Requirements!M$15,Requirements!$E33-1,0)&gt;0),'Health Care Resources'!L18/OFFSET(Requirements!M$15,Requirements!$E33-1,0),"N/A")</f>
        <v>N/A</v>
      </c>
      <c r="N33" s="126">
        <f ca="1">IF(AND($E33&gt;0, OFFSET(Requirements!N$15,Requirements!$E33-1,0)&gt;0),'Health Care Resources'!M18/OFFSET(Requirements!N$15,Requirements!$E33-1,0),"N/A")</f>
        <v>0</v>
      </c>
      <c r="O33" s="126" t="str">
        <f ca="1">IF(AND($E33&gt;0, OFFSET(Requirements!O$15,Requirements!$E33-1,0)&gt;0),'Health Care Resources'!N18/OFFSET(Requirements!O$15,Requirements!$E33-1,0),"N/A")</f>
        <v>N/A</v>
      </c>
      <c r="P33" s="126" t="str">
        <f ca="1">IF(AND($E33&gt;0, OFFSET(Requirements!P$15,Requirements!$E33-1,0)&gt;0),'Health Care Resources'!O18/OFFSET(Requirements!P$15,Requirements!$E33-1,0),"N/A")</f>
        <v>N/A</v>
      </c>
      <c r="Q33" s="126" t="str">
        <f ca="1">IF(AND($E33&gt;0, OFFSET(Requirements!Q$15,Requirements!$E33-1,0)&gt;0),'Health Care Resources'!P18/OFFSET(Requirements!Q$15,Requirements!$E33-1,0),"N/A")</f>
        <v>N/A</v>
      </c>
      <c r="R33" s="126" t="str">
        <f ca="1">IF(AND($E33&gt;0, OFFSET(Requirements!R$15,Requirements!$E33-1,0)&gt;0),'Health Care Resources'!Q18/OFFSET(Requirements!R$15,Requirements!$E33-1,0),"N/A")</f>
        <v>N/A</v>
      </c>
      <c r="S33" s="126" t="str">
        <f ca="1">IF(AND($E33&gt;0, OFFSET(Requirements!S$15,Requirements!$E33-1,0)&gt;0),'Health Care Resources'!R18/OFFSET(Requirements!S$15,Requirements!$E33-1,0),"N/A")</f>
        <v>N/A</v>
      </c>
      <c r="T33" s="126">
        <f ca="1">IF(AND($E33&gt;0, OFFSET(Requirements!T$15,Requirements!$E33-1,0)&gt;0),'Health Care Resources'!S18/OFFSET(Requirements!T$15,Requirements!$E33-1,0),"N/A")</f>
        <v>0</v>
      </c>
      <c r="U33" s="126">
        <f ca="1">IF(AND($E33&gt;0, OFFSET(Requirements!U$15,Requirements!$E33-1,0)&gt;0),'Health Care Resources'!T18/OFFSET(Requirements!U$15,Requirements!$E33-1,0),"N/A")</f>
        <v>0</v>
      </c>
      <c r="V33" s="126">
        <f ca="1">IF(AND($E33&gt;0, OFFSET(Requirements!V$15,Requirements!$E33-1,0)&gt;0),'Health Care Resources'!U18/OFFSET(Requirements!V$15,Requirements!$E33-1,0),"N/A")</f>
        <v>0</v>
      </c>
      <c r="W33" s="126" t="str">
        <f ca="1">IF(AND($E33&gt;0, OFFSET(Requirements!W$15,Requirements!$E33-1,0)&gt;0),'Health Care Resources'!V18/OFFSET(Requirements!W$15,Requirements!$E33-1,0),"N/A")</f>
        <v>N/A</v>
      </c>
      <c r="X33" s="126">
        <f ca="1">IF(AND($E33&gt;0, OFFSET(Requirements!X$15,Requirements!$E33-1,0)&gt;0),'Health Care Resources'!W18/OFFSET(Requirements!X$15,Requirements!$E33-1,0),"N/A")</f>
        <v>0</v>
      </c>
      <c r="Y33" s="126">
        <f ca="1">IF(AND($E33&gt;0, OFFSET(Requirements!Y$15,Requirements!$E33-1,0)&gt;0),'Health Care Resources'!X18/OFFSET(Requirements!Y$15,Requirements!$E33-1,0),"N/A")</f>
        <v>0</v>
      </c>
      <c r="Z33" s="126">
        <f ca="1">IF(AND($E33&gt;0, OFFSET(Requirements!Z$15,Requirements!$E33-1,0)&gt;0),'Health Care Resources'!Y18/OFFSET(Requirements!Z$15,Requirements!$E33-1,0),"N/A")</f>
        <v>0</v>
      </c>
      <c r="AA33" s="126" t="str">
        <f ca="1">IF(AND($E33&gt;0, OFFSET(Requirements!AA$15,Requirements!$E33-1,0)&gt;0),'Health Care Resources'!Z18/OFFSET(Requirements!AA$15,Requirements!$E33-1,0),"N/A")</f>
        <v>N/A</v>
      </c>
      <c r="AB33" s="126">
        <f ca="1">IF(AND($E33&gt;0, OFFSET(Requirements!AB$15,Requirements!$E33-1,0)&gt;0),'Health Care Resources'!AA18/OFFSET(Requirements!AB$15,Requirements!$E33-1,0),"N/A")</f>
        <v>0</v>
      </c>
      <c r="AC33" s="126" t="str">
        <f ca="1">IF(AND($E33&gt;0, OFFSET(Requirements!AC$15,Requirements!$E33-1,0)&gt;0),'Health Care Resources'!AB18/OFFSET(Requirements!AC$15,Requirements!$E33-1,0),"N/A")</f>
        <v>N/A</v>
      </c>
      <c r="AD33" s="126" t="str">
        <f ca="1">IF(AND($E33&gt;0, OFFSET(Requirements!AD$15,Requirements!$E33-1,0)&gt;0),'Health Care Resources'!AC18/OFFSET(Requirements!AD$15,Requirements!$E33-1,0),"N/A")</f>
        <v>N/A</v>
      </c>
      <c r="AE33" s="127" t="str">
        <f ca="1">IF(AND($E33&gt;0, OFFSET(Requirements!AE$15,Requirements!$E33-1,0)&gt;0),'Health Care Resources'!AD18/OFFSET(Requirements!AE$15,Requirements!$E33-1,0),"N/A")</f>
        <v>N/A</v>
      </c>
      <c r="AF33" s="131">
        <f t="shared" ca="1" si="13"/>
        <v>0</v>
      </c>
      <c r="AG33" s="39"/>
    </row>
    <row r="34" spans="3:33" ht="17" customHeight="1" thickBot="1">
      <c r="C34" s="88">
        <v>9</v>
      </c>
      <c r="D34" s="86" t="str">
        <f t="shared" si="10"/>
        <v>Помощь на дому, Север</v>
      </c>
      <c r="E34" s="85">
        <f t="shared" si="11"/>
        <v>1</v>
      </c>
      <c r="F34" s="93">
        <f t="shared" si="12"/>
        <v>0</v>
      </c>
      <c r="G34" s="125" t="str">
        <f ca="1">IF(AND($E34&gt;0, OFFSET(Requirements!G$15,Requirements!$E34-1,0)&gt;0),'Health Care Resources'!F19/OFFSET(Requirements!G$15,Requirements!$E34-1,0),"N/A")</f>
        <v>N/A</v>
      </c>
      <c r="H34" s="126" t="str">
        <f ca="1">IF(AND($E34&gt;0, OFFSET(Requirements!H$15,Requirements!$E34-1,0)&gt;0),'Health Care Resources'!G19/OFFSET(Requirements!H$15,Requirements!$E34-1,0),"N/A")</f>
        <v>N/A</v>
      </c>
      <c r="I34" s="126" t="str">
        <f ca="1">IF(AND($E34&gt;0, OFFSET(Requirements!I$15,Requirements!$E34-1,0)&gt;0),'Health Care Resources'!H19/OFFSET(Requirements!I$15,Requirements!$E34-1,0),"N/A")</f>
        <v>N/A</v>
      </c>
      <c r="J34" s="126" t="str">
        <f ca="1">IF(AND($E34&gt;0, OFFSET(Requirements!J$15,Requirements!$E34-1,0)&gt;0),'Health Care Resources'!I19/OFFSET(Requirements!J$15,Requirements!$E34-1,0),"N/A")</f>
        <v>N/A</v>
      </c>
      <c r="K34" s="126" t="str">
        <f ca="1">IF(AND($E34&gt;0, OFFSET(Requirements!K$15,Requirements!$E34-1,0)&gt;0),'Health Care Resources'!J19/OFFSET(Requirements!K$15,Requirements!$E34-1,0),"N/A")</f>
        <v>N/A</v>
      </c>
      <c r="L34" s="126" t="str">
        <f ca="1">IF(AND($E34&gt;0, OFFSET(Requirements!L$15,Requirements!$E34-1,0)&gt;0),'Health Care Resources'!K19/OFFSET(Requirements!L$15,Requirements!$E34-1,0),"N/A")</f>
        <v>N/A</v>
      </c>
      <c r="M34" s="126">
        <f ca="1">IF(AND($E34&gt;0, OFFSET(Requirements!M$15,Requirements!$E34-1,0)&gt;0),'Health Care Resources'!L19/OFFSET(Requirements!M$15,Requirements!$E34-1,0),"N/A")</f>
        <v>25000</v>
      </c>
      <c r="N34" s="126" t="str">
        <f ca="1">IF(AND($E34&gt;0, OFFSET(Requirements!N$15,Requirements!$E34-1,0)&gt;0),'Health Care Resources'!M19/OFFSET(Requirements!N$15,Requirements!$E34-1,0),"N/A")</f>
        <v>N/A</v>
      </c>
      <c r="O34" s="126" t="str">
        <f ca="1">IF(AND($E34&gt;0, OFFSET(Requirements!O$15,Requirements!$E34-1,0)&gt;0),'Health Care Resources'!N19/OFFSET(Requirements!O$15,Requirements!$E34-1,0),"N/A")</f>
        <v>N/A</v>
      </c>
      <c r="P34" s="126" t="str">
        <f ca="1">IF(AND($E34&gt;0, OFFSET(Requirements!P$15,Requirements!$E34-1,0)&gt;0),'Health Care Resources'!O19/OFFSET(Requirements!P$15,Requirements!$E34-1,0),"N/A")</f>
        <v>N/A</v>
      </c>
      <c r="Q34" s="126" t="str">
        <f ca="1">IF(AND($E34&gt;0, OFFSET(Requirements!Q$15,Requirements!$E34-1,0)&gt;0),'Health Care Resources'!P19/OFFSET(Requirements!Q$15,Requirements!$E34-1,0),"N/A")</f>
        <v>N/A</v>
      </c>
      <c r="R34" s="126" t="str">
        <f ca="1">IF(AND($E34&gt;0, OFFSET(Requirements!R$15,Requirements!$E34-1,0)&gt;0),'Health Care Resources'!Q19/OFFSET(Requirements!R$15,Requirements!$E34-1,0),"N/A")</f>
        <v>N/A</v>
      </c>
      <c r="S34" s="126" t="str">
        <f ca="1">IF(AND($E34&gt;0, OFFSET(Requirements!S$15,Requirements!$E34-1,0)&gt;0),'Health Care Resources'!R19/OFFSET(Requirements!S$15,Requirements!$E34-1,0),"N/A")</f>
        <v>N/A</v>
      </c>
      <c r="T34" s="126" t="str">
        <f ca="1">IF(AND($E34&gt;0, OFFSET(Requirements!T$15,Requirements!$E34-1,0)&gt;0),'Health Care Resources'!S19/OFFSET(Requirements!T$15,Requirements!$E34-1,0),"N/A")</f>
        <v>N/A</v>
      </c>
      <c r="U34" s="126" t="str">
        <f ca="1">IF(AND($E34&gt;0, OFFSET(Requirements!U$15,Requirements!$E34-1,0)&gt;0),'Health Care Resources'!T19/OFFSET(Requirements!U$15,Requirements!$E34-1,0),"N/A")</f>
        <v>N/A</v>
      </c>
      <c r="V34" s="126" t="str">
        <f ca="1">IF(AND($E34&gt;0, OFFSET(Requirements!V$15,Requirements!$E34-1,0)&gt;0),'Health Care Resources'!U19/OFFSET(Requirements!V$15,Requirements!$E34-1,0),"N/A")</f>
        <v>N/A</v>
      </c>
      <c r="W34" s="126" t="str">
        <f ca="1">IF(AND($E34&gt;0, OFFSET(Requirements!W$15,Requirements!$E34-1,0)&gt;0),'Health Care Resources'!V19/OFFSET(Requirements!W$15,Requirements!$E34-1,0),"N/A")</f>
        <v>N/A</v>
      </c>
      <c r="X34" s="126" t="str">
        <f ca="1">IF(AND($E34&gt;0, OFFSET(Requirements!X$15,Requirements!$E34-1,0)&gt;0),'Health Care Resources'!W19/OFFSET(Requirements!X$15,Requirements!$E34-1,0),"N/A")</f>
        <v>N/A</v>
      </c>
      <c r="Y34" s="126" t="str">
        <f ca="1">IF(AND($E34&gt;0, OFFSET(Requirements!Y$15,Requirements!$E34-1,0)&gt;0),'Health Care Resources'!X19/OFFSET(Requirements!Y$15,Requirements!$E34-1,0),"N/A")</f>
        <v>N/A</v>
      </c>
      <c r="Z34" s="126" t="str">
        <f ca="1">IF(AND($E34&gt;0, OFFSET(Requirements!Z$15,Requirements!$E34-1,0)&gt;0),'Health Care Resources'!Y19/OFFSET(Requirements!Z$15,Requirements!$E34-1,0),"N/A")</f>
        <v>N/A</v>
      </c>
      <c r="AA34" s="126" t="str">
        <f ca="1">IF(AND($E34&gt;0, OFFSET(Requirements!AA$15,Requirements!$E34-1,0)&gt;0),'Health Care Resources'!Z19/OFFSET(Requirements!AA$15,Requirements!$E34-1,0),"N/A")</f>
        <v>N/A</v>
      </c>
      <c r="AB34" s="126" t="str">
        <f ca="1">IF(AND($E34&gt;0, OFFSET(Requirements!AB$15,Requirements!$E34-1,0)&gt;0),'Health Care Resources'!AA19/OFFSET(Requirements!AB$15,Requirements!$E34-1,0),"N/A")</f>
        <v>N/A</v>
      </c>
      <c r="AC34" s="126">
        <f ca="1">IF(AND($E34&gt;0, OFFSET(Requirements!AC$15,Requirements!$E34-1,0)&gt;0),'Health Care Resources'!AB19/OFFSET(Requirements!AC$15,Requirements!$E34-1,0),"N/A")</f>
        <v>31578.947368421053</v>
      </c>
      <c r="AD34" s="126" t="str">
        <f ca="1">IF(AND($E34&gt;0, OFFSET(Requirements!AD$15,Requirements!$E34-1,0)&gt;0),'Health Care Resources'!AC19/OFFSET(Requirements!AD$15,Requirements!$E34-1,0),"N/A")</f>
        <v>N/A</v>
      </c>
      <c r="AE34" s="127" t="str">
        <f ca="1">IF(AND($E34&gt;0, OFFSET(Requirements!AE$15,Requirements!$E34-1,0)&gt;0),'Health Care Resources'!AD19/OFFSET(Requirements!AE$15,Requirements!$E34-1,0),"N/A")</f>
        <v>N/A</v>
      </c>
      <c r="AF34" s="131">
        <f t="shared" ca="1" si="13"/>
        <v>25000</v>
      </c>
      <c r="AG34" s="39"/>
    </row>
    <row r="35" spans="3:33" ht="17" customHeight="1" thickBot="1">
      <c r="C35" s="88">
        <v>10</v>
      </c>
      <c r="D35" s="86" t="str">
        <f t="shared" si="10"/>
        <v>Помощь на дому, Юг</v>
      </c>
      <c r="E35" s="85">
        <f t="shared" si="11"/>
        <v>1</v>
      </c>
      <c r="F35" s="93">
        <f t="shared" si="12"/>
        <v>0</v>
      </c>
      <c r="G35" s="125" t="str">
        <f ca="1">IF(AND($E35&gt;0, OFFSET(Requirements!G$15,Requirements!$E35-1,0)&gt;0),'Health Care Resources'!F20/OFFSET(Requirements!G$15,Requirements!$E35-1,0),"N/A")</f>
        <v>N/A</v>
      </c>
      <c r="H35" s="126" t="str">
        <f ca="1">IF(AND($E35&gt;0, OFFSET(Requirements!H$15,Requirements!$E35-1,0)&gt;0),'Health Care Resources'!G20/OFFSET(Requirements!H$15,Requirements!$E35-1,0),"N/A")</f>
        <v>N/A</v>
      </c>
      <c r="I35" s="126" t="str">
        <f ca="1">IF(AND($E35&gt;0, OFFSET(Requirements!I$15,Requirements!$E35-1,0)&gt;0),'Health Care Resources'!H20/OFFSET(Requirements!I$15,Requirements!$E35-1,0),"N/A")</f>
        <v>N/A</v>
      </c>
      <c r="J35" s="126" t="str">
        <f ca="1">IF(AND($E35&gt;0, OFFSET(Requirements!J$15,Requirements!$E35-1,0)&gt;0),'Health Care Resources'!I20/OFFSET(Requirements!J$15,Requirements!$E35-1,0),"N/A")</f>
        <v>N/A</v>
      </c>
      <c r="K35" s="126" t="str">
        <f ca="1">IF(AND($E35&gt;0, OFFSET(Requirements!K$15,Requirements!$E35-1,0)&gt;0),'Health Care Resources'!J20/OFFSET(Requirements!K$15,Requirements!$E35-1,0),"N/A")</f>
        <v>N/A</v>
      </c>
      <c r="L35" s="126" t="str">
        <f ca="1">IF(AND($E35&gt;0, OFFSET(Requirements!L$15,Requirements!$E35-1,0)&gt;0),'Health Care Resources'!K20/OFFSET(Requirements!L$15,Requirements!$E35-1,0),"N/A")</f>
        <v>N/A</v>
      </c>
      <c r="M35" s="126">
        <f ca="1">IF(AND($E35&gt;0, OFFSET(Requirements!M$15,Requirements!$E35-1,0)&gt;0),'Health Care Resources'!L20/OFFSET(Requirements!M$15,Requirements!$E35-1,0),"N/A")</f>
        <v>25000</v>
      </c>
      <c r="N35" s="126" t="str">
        <f ca="1">IF(AND($E35&gt;0, OFFSET(Requirements!N$15,Requirements!$E35-1,0)&gt;0),'Health Care Resources'!M20/OFFSET(Requirements!N$15,Requirements!$E35-1,0),"N/A")</f>
        <v>N/A</v>
      </c>
      <c r="O35" s="126" t="str">
        <f ca="1">IF(AND($E35&gt;0, OFFSET(Requirements!O$15,Requirements!$E35-1,0)&gt;0),'Health Care Resources'!N20/OFFSET(Requirements!O$15,Requirements!$E35-1,0),"N/A")</f>
        <v>N/A</v>
      </c>
      <c r="P35" s="126" t="str">
        <f ca="1">IF(AND($E35&gt;0, OFFSET(Requirements!P$15,Requirements!$E35-1,0)&gt;0),'Health Care Resources'!O20/OFFSET(Requirements!P$15,Requirements!$E35-1,0),"N/A")</f>
        <v>N/A</v>
      </c>
      <c r="Q35" s="126" t="str">
        <f ca="1">IF(AND($E35&gt;0, OFFSET(Requirements!Q$15,Requirements!$E35-1,0)&gt;0),'Health Care Resources'!P20/OFFSET(Requirements!Q$15,Requirements!$E35-1,0),"N/A")</f>
        <v>N/A</v>
      </c>
      <c r="R35" s="126" t="str">
        <f ca="1">IF(AND($E35&gt;0, OFFSET(Requirements!R$15,Requirements!$E35-1,0)&gt;0),'Health Care Resources'!Q20/OFFSET(Requirements!R$15,Requirements!$E35-1,0),"N/A")</f>
        <v>N/A</v>
      </c>
      <c r="S35" s="126" t="str">
        <f ca="1">IF(AND($E35&gt;0, OFFSET(Requirements!S$15,Requirements!$E35-1,0)&gt;0),'Health Care Resources'!R20/OFFSET(Requirements!S$15,Requirements!$E35-1,0),"N/A")</f>
        <v>N/A</v>
      </c>
      <c r="T35" s="126" t="str">
        <f ca="1">IF(AND($E35&gt;0, OFFSET(Requirements!T$15,Requirements!$E35-1,0)&gt;0),'Health Care Resources'!S20/OFFSET(Requirements!T$15,Requirements!$E35-1,0),"N/A")</f>
        <v>N/A</v>
      </c>
      <c r="U35" s="126" t="str">
        <f ca="1">IF(AND($E35&gt;0, OFFSET(Requirements!U$15,Requirements!$E35-1,0)&gt;0),'Health Care Resources'!T20/OFFSET(Requirements!U$15,Requirements!$E35-1,0),"N/A")</f>
        <v>N/A</v>
      </c>
      <c r="V35" s="126" t="str">
        <f ca="1">IF(AND($E35&gt;0, OFFSET(Requirements!V$15,Requirements!$E35-1,0)&gt;0),'Health Care Resources'!U20/OFFSET(Requirements!V$15,Requirements!$E35-1,0),"N/A")</f>
        <v>N/A</v>
      </c>
      <c r="W35" s="126" t="str">
        <f ca="1">IF(AND($E35&gt;0, OFFSET(Requirements!W$15,Requirements!$E35-1,0)&gt;0),'Health Care Resources'!V20/OFFSET(Requirements!W$15,Requirements!$E35-1,0),"N/A")</f>
        <v>N/A</v>
      </c>
      <c r="X35" s="126" t="str">
        <f ca="1">IF(AND($E35&gt;0, OFFSET(Requirements!X$15,Requirements!$E35-1,0)&gt;0),'Health Care Resources'!W20/OFFSET(Requirements!X$15,Requirements!$E35-1,0),"N/A")</f>
        <v>N/A</v>
      </c>
      <c r="Y35" s="126" t="str">
        <f ca="1">IF(AND($E35&gt;0, OFFSET(Requirements!Y$15,Requirements!$E35-1,0)&gt;0),'Health Care Resources'!X20/OFFSET(Requirements!Y$15,Requirements!$E35-1,0),"N/A")</f>
        <v>N/A</v>
      </c>
      <c r="Z35" s="126" t="str">
        <f ca="1">IF(AND($E35&gt;0, OFFSET(Requirements!Z$15,Requirements!$E35-1,0)&gt;0),'Health Care Resources'!Y20/OFFSET(Requirements!Z$15,Requirements!$E35-1,0),"N/A")</f>
        <v>N/A</v>
      </c>
      <c r="AA35" s="126" t="str">
        <f ca="1">IF(AND($E35&gt;0, OFFSET(Requirements!AA$15,Requirements!$E35-1,0)&gt;0),'Health Care Resources'!Z20/OFFSET(Requirements!AA$15,Requirements!$E35-1,0),"N/A")</f>
        <v>N/A</v>
      </c>
      <c r="AB35" s="126" t="str">
        <f ca="1">IF(AND($E35&gt;0, OFFSET(Requirements!AB$15,Requirements!$E35-1,0)&gt;0),'Health Care Resources'!AA20/OFFSET(Requirements!AB$15,Requirements!$E35-1,0),"N/A")</f>
        <v>N/A</v>
      </c>
      <c r="AC35" s="126">
        <f ca="1">IF(AND($E35&gt;0, OFFSET(Requirements!AC$15,Requirements!$E35-1,0)&gt;0),'Health Care Resources'!AB20/OFFSET(Requirements!AC$15,Requirements!$E35-1,0),"N/A")</f>
        <v>31578.947368421053</v>
      </c>
      <c r="AD35" s="126" t="str">
        <f ca="1">IF(AND($E35&gt;0, OFFSET(Requirements!AD$15,Requirements!$E35-1,0)&gt;0),'Health Care Resources'!AC20/OFFSET(Requirements!AD$15,Requirements!$E35-1,0),"N/A")</f>
        <v>N/A</v>
      </c>
      <c r="AE35" s="127" t="str">
        <f ca="1">IF(AND($E35&gt;0, OFFSET(Requirements!AE$15,Requirements!$E35-1,0)&gt;0),'Health Care Resources'!AD20/OFFSET(Requirements!AE$15,Requirements!$E35-1,0),"N/A")</f>
        <v>N/A</v>
      </c>
      <c r="AF35" s="131">
        <f t="shared" ca="1" si="13"/>
        <v>25000</v>
      </c>
      <c r="AG35" s="39"/>
    </row>
    <row r="36" spans="3:33" ht="17" customHeight="1" thickBot="1">
      <c r="C36" s="88">
        <v>11</v>
      </c>
      <c r="D36" s="86" t="str">
        <f t="shared" si="10"/>
        <v>Мобильный скрининг</v>
      </c>
      <c r="E36" s="85">
        <f t="shared" si="11"/>
        <v>5</v>
      </c>
      <c r="F36" s="93">
        <f t="shared" si="12"/>
        <v>0</v>
      </c>
      <c r="G36" s="125" t="str">
        <f ca="1">IF(AND($E36&gt;0, OFFSET(Requirements!G$15,Requirements!$E36-1,0)&gt;0),'Health Care Resources'!F21/OFFSET(Requirements!G$15,Requirements!$E36-1,0),"N/A")</f>
        <v>N/A</v>
      </c>
      <c r="H36" s="126" t="str">
        <f ca="1">IF(AND($E36&gt;0, OFFSET(Requirements!H$15,Requirements!$E36-1,0)&gt;0),'Health Care Resources'!G21/OFFSET(Requirements!H$15,Requirements!$E36-1,0),"N/A")</f>
        <v>N/A</v>
      </c>
      <c r="I36" s="126" t="str">
        <f ca="1">IF(AND($E36&gt;0, OFFSET(Requirements!I$15,Requirements!$E36-1,0)&gt;0),'Health Care Resources'!H21/OFFSET(Requirements!I$15,Requirements!$E36-1,0),"N/A")</f>
        <v>N/A</v>
      </c>
      <c r="J36" s="126" t="str">
        <f ca="1">IF(AND($E36&gt;0, OFFSET(Requirements!J$15,Requirements!$E36-1,0)&gt;0),'Health Care Resources'!I21/OFFSET(Requirements!J$15,Requirements!$E36-1,0),"N/A")</f>
        <v>N/A</v>
      </c>
      <c r="K36" s="126" t="str">
        <f ca="1">IF(AND($E36&gt;0, OFFSET(Requirements!K$15,Requirements!$E36-1,0)&gt;0),'Health Care Resources'!J21/OFFSET(Requirements!K$15,Requirements!$E36-1,0),"N/A")</f>
        <v>N/A</v>
      </c>
      <c r="L36" s="126" t="str">
        <f ca="1">IF(AND($E36&gt;0, OFFSET(Requirements!L$15,Requirements!$E36-1,0)&gt;0),'Health Care Resources'!K21/OFFSET(Requirements!L$15,Requirements!$E36-1,0),"N/A")</f>
        <v>N/A</v>
      </c>
      <c r="M36" s="126">
        <f ca="1">IF(AND($E36&gt;0, OFFSET(Requirements!M$15,Requirements!$E36-1,0)&gt;0),'Health Care Resources'!L21/OFFSET(Requirements!M$15,Requirements!$E36-1,0),"N/A")</f>
        <v>500</v>
      </c>
      <c r="N36" s="126" t="str">
        <f ca="1">IF(AND($E36&gt;0, OFFSET(Requirements!N$15,Requirements!$E36-1,0)&gt;0),'Health Care Resources'!M21/OFFSET(Requirements!N$15,Requirements!$E36-1,0),"N/A")</f>
        <v>N/A</v>
      </c>
      <c r="O36" s="126" t="str">
        <f ca="1">IF(AND($E36&gt;0, OFFSET(Requirements!O$15,Requirements!$E36-1,0)&gt;0),'Health Care Resources'!N21/OFFSET(Requirements!O$15,Requirements!$E36-1,0),"N/A")</f>
        <v>N/A</v>
      </c>
      <c r="P36" s="126" t="str">
        <f ca="1">IF(AND($E36&gt;0, OFFSET(Requirements!P$15,Requirements!$E36-1,0)&gt;0),'Health Care Resources'!O21/OFFSET(Requirements!P$15,Requirements!$E36-1,0),"N/A")</f>
        <v>N/A</v>
      </c>
      <c r="Q36" s="126" t="str">
        <f ca="1">IF(AND($E36&gt;0, OFFSET(Requirements!Q$15,Requirements!$E36-1,0)&gt;0),'Health Care Resources'!P21/OFFSET(Requirements!Q$15,Requirements!$E36-1,0),"N/A")</f>
        <v>N/A</v>
      </c>
      <c r="R36" s="126" t="str">
        <f ca="1">IF(AND($E36&gt;0, OFFSET(Requirements!R$15,Requirements!$E36-1,0)&gt;0),'Health Care Resources'!Q21/OFFSET(Requirements!R$15,Requirements!$E36-1,0),"N/A")</f>
        <v>N/A</v>
      </c>
      <c r="S36" s="126" t="str">
        <f ca="1">IF(AND($E36&gt;0, OFFSET(Requirements!S$15,Requirements!$E36-1,0)&gt;0),'Health Care Resources'!R21/OFFSET(Requirements!S$15,Requirements!$E36-1,0),"N/A")</f>
        <v>N/A</v>
      </c>
      <c r="T36" s="126" t="str">
        <f ca="1">IF(AND($E36&gt;0, OFFSET(Requirements!T$15,Requirements!$E36-1,0)&gt;0),'Health Care Resources'!S21/OFFSET(Requirements!T$15,Requirements!$E36-1,0),"N/A")</f>
        <v>N/A</v>
      </c>
      <c r="U36" s="126" t="str">
        <f ca="1">IF(AND($E36&gt;0, OFFSET(Requirements!U$15,Requirements!$E36-1,0)&gt;0),'Health Care Resources'!T21/OFFSET(Requirements!U$15,Requirements!$E36-1,0),"N/A")</f>
        <v>N/A</v>
      </c>
      <c r="V36" s="126" t="str">
        <f ca="1">IF(AND($E36&gt;0, OFFSET(Requirements!V$15,Requirements!$E36-1,0)&gt;0),'Health Care Resources'!U21/OFFSET(Requirements!V$15,Requirements!$E36-1,0),"N/A")</f>
        <v>N/A</v>
      </c>
      <c r="W36" s="126" t="str">
        <f ca="1">IF(AND($E36&gt;0, OFFSET(Requirements!W$15,Requirements!$E36-1,0)&gt;0),'Health Care Resources'!V21/OFFSET(Requirements!W$15,Requirements!$E36-1,0),"N/A")</f>
        <v>N/A</v>
      </c>
      <c r="X36" s="126" t="str">
        <f ca="1">IF(AND($E36&gt;0, OFFSET(Requirements!X$15,Requirements!$E36-1,0)&gt;0),'Health Care Resources'!W21/OFFSET(Requirements!X$15,Requirements!$E36-1,0),"N/A")</f>
        <v>N/A</v>
      </c>
      <c r="Y36" s="126" t="str">
        <f ca="1">IF(AND($E36&gt;0, OFFSET(Requirements!Y$15,Requirements!$E36-1,0)&gt;0),'Health Care Resources'!X21/OFFSET(Requirements!Y$15,Requirements!$E36-1,0),"N/A")</f>
        <v>N/A</v>
      </c>
      <c r="Z36" s="126" t="str">
        <f ca="1">IF(AND($E36&gt;0, OFFSET(Requirements!Z$15,Requirements!$E36-1,0)&gt;0),'Health Care Resources'!Y21/OFFSET(Requirements!Z$15,Requirements!$E36-1,0),"N/A")</f>
        <v>N/A</v>
      </c>
      <c r="AA36" s="126" t="str">
        <f ca="1">IF(AND($E36&gt;0, OFFSET(Requirements!AA$15,Requirements!$E36-1,0)&gt;0),'Health Care Resources'!Z21/OFFSET(Requirements!AA$15,Requirements!$E36-1,0),"N/A")</f>
        <v>N/A</v>
      </c>
      <c r="AB36" s="126" t="str">
        <f ca="1">IF(AND($E36&gt;0, OFFSET(Requirements!AB$15,Requirements!$E36-1,0)&gt;0),'Health Care Resources'!AA21/OFFSET(Requirements!AB$15,Requirements!$E36-1,0),"N/A")</f>
        <v>N/A</v>
      </c>
      <c r="AC36" s="126">
        <f ca="1">IF(AND($E36&gt;0, OFFSET(Requirements!AC$15,Requirements!$E36-1,0)&gt;0),'Health Care Resources'!AB21/OFFSET(Requirements!AC$15,Requirements!$E36-1,0),"N/A")</f>
        <v>421.05263157894734</v>
      </c>
      <c r="AD36" s="126" t="str">
        <f ca="1">IF(AND($E36&gt;0, OFFSET(Requirements!AD$15,Requirements!$E36-1,0)&gt;0),'Health Care Resources'!AC21/OFFSET(Requirements!AD$15,Requirements!$E36-1,0),"N/A")</f>
        <v>N/A</v>
      </c>
      <c r="AE36" s="127" t="str">
        <f ca="1">IF(AND($E36&gt;0, OFFSET(Requirements!AE$15,Requirements!$E36-1,0)&gt;0),'Health Care Resources'!AD21/OFFSET(Requirements!AE$15,Requirements!$E36-1,0),"N/A")</f>
        <v>N/A</v>
      </c>
      <c r="AF36" s="131">
        <f t="shared" ca="1" si="13"/>
        <v>421.05263157894734</v>
      </c>
      <c r="AG36" s="39"/>
    </row>
    <row r="37" spans="3:33" ht="17" customHeight="1" thickBot="1">
      <c r="C37" s="88">
        <v>12</v>
      </c>
      <c r="D37" s="86">
        <f t="shared" si="10"/>
        <v>0</v>
      </c>
      <c r="E37" s="85">
        <f t="shared" si="11"/>
        <v>0</v>
      </c>
      <c r="F37" s="93">
        <f t="shared" si="12"/>
        <v>0</v>
      </c>
      <c r="G37" s="125" t="str">
        <f ca="1">IF(AND($E37&gt;0, OFFSET(Requirements!G$15,Requirements!$E37-1,0)&gt;0),'Health Care Resources'!F22/OFFSET(Requirements!G$15,Requirements!$E37-1,0),"N/A")</f>
        <v>N/A</v>
      </c>
      <c r="H37" s="126" t="str">
        <f ca="1">IF(AND($E37&gt;0, OFFSET(Requirements!H$15,Requirements!$E37-1,0)&gt;0),'Health Care Resources'!G22/OFFSET(Requirements!H$15,Requirements!$E37-1,0),"N/A")</f>
        <v>N/A</v>
      </c>
      <c r="I37" s="126" t="str">
        <f ca="1">IF(AND($E37&gt;0, OFFSET(Requirements!I$15,Requirements!$E37-1,0)&gt;0),'Health Care Resources'!H22/OFFSET(Requirements!I$15,Requirements!$E37-1,0),"N/A")</f>
        <v>N/A</v>
      </c>
      <c r="J37" s="126" t="str">
        <f ca="1">IF(AND($E37&gt;0, OFFSET(Requirements!J$15,Requirements!$E37-1,0)&gt;0),'Health Care Resources'!I22/OFFSET(Requirements!J$15,Requirements!$E37-1,0),"N/A")</f>
        <v>N/A</v>
      </c>
      <c r="K37" s="126" t="str">
        <f ca="1">IF(AND($E37&gt;0, OFFSET(Requirements!K$15,Requirements!$E37-1,0)&gt;0),'Health Care Resources'!J22/OFFSET(Requirements!K$15,Requirements!$E37-1,0),"N/A")</f>
        <v>N/A</v>
      </c>
      <c r="L37" s="126" t="str">
        <f ca="1">IF(AND($E37&gt;0, OFFSET(Requirements!L$15,Requirements!$E37-1,0)&gt;0),'Health Care Resources'!K22/OFFSET(Requirements!L$15,Requirements!$E37-1,0),"N/A")</f>
        <v>N/A</v>
      </c>
      <c r="M37" s="126" t="str">
        <f ca="1">IF(AND($E37&gt;0, OFFSET(Requirements!M$15,Requirements!$E37-1,0)&gt;0),'Health Care Resources'!L22/OFFSET(Requirements!M$15,Requirements!$E37-1,0),"N/A")</f>
        <v>N/A</v>
      </c>
      <c r="N37" s="126" t="str">
        <f ca="1">IF(AND($E37&gt;0, OFFSET(Requirements!N$15,Requirements!$E37-1,0)&gt;0),'Health Care Resources'!M22/OFFSET(Requirements!N$15,Requirements!$E37-1,0),"N/A")</f>
        <v>N/A</v>
      </c>
      <c r="O37" s="126" t="str">
        <f ca="1">IF(AND($E37&gt;0, OFFSET(Requirements!O$15,Requirements!$E37-1,0)&gt;0),'Health Care Resources'!N22/OFFSET(Requirements!O$15,Requirements!$E37-1,0),"N/A")</f>
        <v>N/A</v>
      </c>
      <c r="P37" s="126" t="str">
        <f ca="1">IF(AND($E37&gt;0, OFFSET(Requirements!P$15,Requirements!$E37-1,0)&gt;0),'Health Care Resources'!O22/OFFSET(Requirements!P$15,Requirements!$E37-1,0),"N/A")</f>
        <v>N/A</v>
      </c>
      <c r="Q37" s="126" t="str">
        <f ca="1">IF(AND($E37&gt;0, OFFSET(Requirements!Q$15,Requirements!$E37-1,0)&gt;0),'Health Care Resources'!P22/OFFSET(Requirements!Q$15,Requirements!$E37-1,0),"N/A")</f>
        <v>N/A</v>
      </c>
      <c r="R37" s="126" t="str">
        <f ca="1">IF(AND($E37&gt;0, OFFSET(Requirements!R$15,Requirements!$E37-1,0)&gt;0),'Health Care Resources'!Q22/OFFSET(Requirements!R$15,Requirements!$E37-1,0),"N/A")</f>
        <v>N/A</v>
      </c>
      <c r="S37" s="126" t="str">
        <f ca="1">IF(AND($E37&gt;0, OFFSET(Requirements!S$15,Requirements!$E37-1,0)&gt;0),'Health Care Resources'!R22/OFFSET(Requirements!S$15,Requirements!$E37-1,0),"N/A")</f>
        <v>N/A</v>
      </c>
      <c r="T37" s="126" t="str">
        <f ca="1">IF(AND($E37&gt;0, OFFSET(Requirements!T$15,Requirements!$E37-1,0)&gt;0),'Health Care Resources'!S22/OFFSET(Requirements!T$15,Requirements!$E37-1,0),"N/A")</f>
        <v>N/A</v>
      </c>
      <c r="U37" s="126" t="str">
        <f ca="1">IF(AND($E37&gt;0, OFFSET(Requirements!U$15,Requirements!$E37-1,0)&gt;0),'Health Care Resources'!T22/OFFSET(Requirements!U$15,Requirements!$E37-1,0),"N/A")</f>
        <v>N/A</v>
      </c>
      <c r="V37" s="126" t="str">
        <f ca="1">IF(AND($E37&gt;0, OFFSET(Requirements!V$15,Requirements!$E37-1,0)&gt;0),'Health Care Resources'!U22/OFFSET(Requirements!V$15,Requirements!$E37-1,0),"N/A")</f>
        <v>N/A</v>
      </c>
      <c r="W37" s="126" t="str">
        <f ca="1">IF(AND($E37&gt;0, OFFSET(Requirements!W$15,Requirements!$E37-1,0)&gt;0),'Health Care Resources'!V22/OFFSET(Requirements!W$15,Requirements!$E37-1,0),"N/A")</f>
        <v>N/A</v>
      </c>
      <c r="X37" s="126" t="str">
        <f ca="1">IF(AND($E37&gt;0, OFFSET(Requirements!X$15,Requirements!$E37-1,0)&gt;0),'Health Care Resources'!W22/OFFSET(Requirements!X$15,Requirements!$E37-1,0),"N/A")</f>
        <v>N/A</v>
      </c>
      <c r="Y37" s="126" t="str">
        <f ca="1">IF(AND($E37&gt;0, OFFSET(Requirements!Y$15,Requirements!$E37-1,0)&gt;0),'Health Care Resources'!X22/OFFSET(Requirements!Y$15,Requirements!$E37-1,0),"N/A")</f>
        <v>N/A</v>
      </c>
      <c r="Z37" s="126" t="str">
        <f ca="1">IF(AND($E37&gt;0, OFFSET(Requirements!Z$15,Requirements!$E37-1,0)&gt;0),'Health Care Resources'!Y22/OFFSET(Requirements!Z$15,Requirements!$E37-1,0),"N/A")</f>
        <v>N/A</v>
      </c>
      <c r="AA37" s="126" t="str">
        <f ca="1">IF(AND($E37&gt;0, OFFSET(Requirements!AA$15,Requirements!$E37-1,0)&gt;0),'Health Care Resources'!Z22/OFFSET(Requirements!AA$15,Requirements!$E37-1,0),"N/A")</f>
        <v>N/A</v>
      </c>
      <c r="AB37" s="126" t="str">
        <f ca="1">IF(AND($E37&gt;0, OFFSET(Requirements!AB$15,Requirements!$E37-1,0)&gt;0),'Health Care Resources'!AA22/OFFSET(Requirements!AB$15,Requirements!$E37-1,0),"N/A")</f>
        <v>N/A</v>
      </c>
      <c r="AC37" s="126" t="str">
        <f ca="1">IF(AND($E37&gt;0, OFFSET(Requirements!AC$15,Requirements!$E37-1,0)&gt;0),'Health Care Resources'!AB22/OFFSET(Requirements!AC$15,Requirements!$E37-1,0),"N/A")</f>
        <v>N/A</v>
      </c>
      <c r="AD37" s="126" t="str">
        <f ca="1">IF(AND($E37&gt;0, OFFSET(Requirements!AD$15,Requirements!$E37-1,0)&gt;0),'Health Care Resources'!AC22/OFFSET(Requirements!AD$15,Requirements!$E37-1,0),"N/A")</f>
        <v>N/A</v>
      </c>
      <c r="AE37" s="127" t="str">
        <f ca="1">IF(AND($E37&gt;0, OFFSET(Requirements!AE$15,Requirements!$E37-1,0)&gt;0),'Health Care Resources'!AD22/OFFSET(Requirements!AE$15,Requirements!$E37-1,0),"N/A")</f>
        <v>N/A</v>
      </c>
      <c r="AF37" s="131" t="str">
        <f t="shared" si="13"/>
        <v/>
      </c>
      <c r="AG37" s="39"/>
    </row>
    <row r="38" spans="3:33" ht="17" customHeight="1" thickBot="1">
      <c r="C38" s="88">
        <v>13</v>
      </c>
      <c r="D38" s="86">
        <f t="shared" si="10"/>
        <v>0</v>
      </c>
      <c r="E38" s="85">
        <f t="shared" si="11"/>
        <v>0</v>
      </c>
      <c r="F38" s="93">
        <f t="shared" si="12"/>
        <v>0</v>
      </c>
      <c r="G38" s="125" t="str">
        <f ca="1">IF(AND($E38&gt;0, OFFSET(Requirements!G$15,Requirements!$E38-1,0)&gt;0),'Health Care Resources'!F23/OFFSET(Requirements!G$15,Requirements!$E38-1,0),"N/A")</f>
        <v>N/A</v>
      </c>
      <c r="H38" s="126" t="str">
        <f ca="1">IF(AND($E38&gt;0, OFFSET(Requirements!H$15,Requirements!$E38-1,0)&gt;0),'Health Care Resources'!G23/OFFSET(Requirements!H$15,Requirements!$E38-1,0),"N/A")</f>
        <v>N/A</v>
      </c>
      <c r="I38" s="126" t="str">
        <f ca="1">IF(AND($E38&gt;0, OFFSET(Requirements!I$15,Requirements!$E38-1,0)&gt;0),'Health Care Resources'!H23/OFFSET(Requirements!I$15,Requirements!$E38-1,0),"N/A")</f>
        <v>N/A</v>
      </c>
      <c r="J38" s="126" t="str">
        <f ca="1">IF(AND($E38&gt;0, OFFSET(Requirements!J$15,Requirements!$E38-1,0)&gt;0),'Health Care Resources'!I23/OFFSET(Requirements!J$15,Requirements!$E38-1,0),"N/A")</f>
        <v>N/A</v>
      </c>
      <c r="K38" s="126" t="str">
        <f ca="1">IF(AND($E38&gt;0, OFFSET(Requirements!K$15,Requirements!$E38-1,0)&gt;0),'Health Care Resources'!J23/OFFSET(Requirements!K$15,Requirements!$E38-1,0),"N/A")</f>
        <v>N/A</v>
      </c>
      <c r="L38" s="126" t="str">
        <f ca="1">IF(AND($E38&gt;0, OFFSET(Requirements!L$15,Requirements!$E38-1,0)&gt;0),'Health Care Resources'!K23/OFFSET(Requirements!L$15,Requirements!$E38-1,0),"N/A")</f>
        <v>N/A</v>
      </c>
      <c r="M38" s="126" t="str">
        <f ca="1">IF(AND($E38&gt;0, OFFSET(Requirements!M$15,Requirements!$E38-1,0)&gt;0),'Health Care Resources'!L23/OFFSET(Requirements!M$15,Requirements!$E38-1,0),"N/A")</f>
        <v>N/A</v>
      </c>
      <c r="N38" s="126" t="str">
        <f ca="1">IF(AND($E38&gt;0, OFFSET(Requirements!N$15,Requirements!$E38-1,0)&gt;0),'Health Care Resources'!M23/OFFSET(Requirements!N$15,Requirements!$E38-1,0),"N/A")</f>
        <v>N/A</v>
      </c>
      <c r="O38" s="126" t="str">
        <f ca="1">IF(AND($E38&gt;0, OFFSET(Requirements!O$15,Requirements!$E38-1,0)&gt;0),'Health Care Resources'!N23/OFFSET(Requirements!O$15,Requirements!$E38-1,0),"N/A")</f>
        <v>N/A</v>
      </c>
      <c r="P38" s="126" t="str">
        <f ca="1">IF(AND($E38&gt;0, OFFSET(Requirements!P$15,Requirements!$E38-1,0)&gt;0),'Health Care Resources'!O23/OFFSET(Requirements!P$15,Requirements!$E38-1,0),"N/A")</f>
        <v>N/A</v>
      </c>
      <c r="Q38" s="126" t="str">
        <f ca="1">IF(AND($E38&gt;0, OFFSET(Requirements!Q$15,Requirements!$E38-1,0)&gt;0),'Health Care Resources'!P23/OFFSET(Requirements!Q$15,Requirements!$E38-1,0),"N/A")</f>
        <v>N/A</v>
      </c>
      <c r="R38" s="126" t="str">
        <f ca="1">IF(AND($E38&gt;0, OFFSET(Requirements!R$15,Requirements!$E38-1,0)&gt;0),'Health Care Resources'!Q23/OFFSET(Requirements!R$15,Requirements!$E38-1,0),"N/A")</f>
        <v>N/A</v>
      </c>
      <c r="S38" s="126" t="str">
        <f ca="1">IF(AND($E38&gt;0, OFFSET(Requirements!S$15,Requirements!$E38-1,0)&gt;0),'Health Care Resources'!R23/OFFSET(Requirements!S$15,Requirements!$E38-1,0),"N/A")</f>
        <v>N/A</v>
      </c>
      <c r="T38" s="126" t="str">
        <f ca="1">IF(AND($E38&gt;0, OFFSET(Requirements!T$15,Requirements!$E38-1,0)&gt;0),'Health Care Resources'!S23/OFFSET(Requirements!T$15,Requirements!$E38-1,0),"N/A")</f>
        <v>N/A</v>
      </c>
      <c r="U38" s="126" t="str">
        <f ca="1">IF(AND($E38&gt;0, OFFSET(Requirements!U$15,Requirements!$E38-1,0)&gt;0),'Health Care Resources'!T23/OFFSET(Requirements!U$15,Requirements!$E38-1,0),"N/A")</f>
        <v>N/A</v>
      </c>
      <c r="V38" s="126" t="str">
        <f ca="1">IF(AND($E38&gt;0, OFFSET(Requirements!V$15,Requirements!$E38-1,0)&gt;0),'Health Care Resources'!U23/OFFSET(Requirements!V$15,Requirements!$E38-1,0),"N/A")</f>
        <v>N/A</v>
      </c>
      <c r="W38" s="126" t="str">
        <f ca="1">IF(AND($E38&gt;0, OFFSET(Requirements!W$15,Requirements!$E38-1,0)&gt;0),'Health Care Resources'!V23/OFFSET(Requirements!W$15,Requirements!$E38-1,0),"N/A")</f>
        <v>N/A</v>
      </c>
      <c r="X38" s="126" t="str">
        <f ca="1">IF(AND($E38&gt;0, OFFSET(Requirements!X$15,Requirements!$E38-1,0)&gt;0),'Health Care Resources'!W23/OFFSET(Requirements!X$15,Requirements!$E38-1,0),"N/A")</f>
        <v>N/A</v>
      </c>
      <c r="Y38" s="126" t="str">
        <f ca="1">IF(AND($E38&gt;0, OFFSET(Requirements!Y$15,Requirements!$E38-1,0)&gt;0),'Health Care Resources'!X23/OFFSET(Requirements!Y$15,Requirements!$E38-1,0),"N/A")</f>
        <v>N/A</v>
      </c>
      <c r="Z38" s="126" t="str">
        <f ca="1">IF(AND($E38&gt;0, OFFSET(Requirements!Z$15,Requirements!$E38-1,0)&gt;0),'Health Care Resources'!Y23/OFFSET(Requirements!Z$15,Requirements!$E38-1,0),"N/A")</f>
        <v>N/A</v>
      </c>
      <c r="AA38" s="126" t="str">
        <f ca="1">IF(AND($E38&gt;0, OFFSET(Requirements!AA$15,Requirements!$E38-1,0)&gt;0),'Health Care Resources'!Z23/OFFSET(Requirements!AA$15,Requirements!$E38-1,0),"N/A")</f>
        <v>N/A</v>
      </c>
      <c r="AB38" s="126" t="str">
        <f ca="1">IF(AND($E38&gt;0, OFFSET(Requirements!AB$15,Requirements!$E38-1,0)&gt;0),'Health Care Resources'!AA23/OFFSET(Requirements!AB$15,Requirements!$E38-1,0),"N/A")</f>
        <v>N/A</v>
      </c>
      <c r="AC38" s="126" t="str">
        <f ca="1">IF(AND($E38&gt;0, OFFSET(Requirements!AC$15,Requirements!$E38-1,0)&gt;0),'Health Care Resources'!AB23/OFFSET(Requirements!AC$15,Requirements!$E38-1,0),"N/A")</f>
        <v>N/A</v>
      </c>
      <c r="AD38" s="126" t="str">
        <f ca="1">IF(AND($E38&gt;0, OFFSET(Requirements!AD$15,Requirements!$E38-1,0)&gt;0),'Health Care Resources'!AC23/OFFSET(Requirements!AD$15,Requirements!$E38-1,0),"N/A")</f>
        <v>N/A</v>
      </c>
      <c r="AE38" s="127" t="str">
        <f ca="1">IF(AND($E38&gt;0, OFFSET(Requirements!AE$15,Requirements!$E38-1,0)&gt;0),'Health Care Resources'!AD23/OFFSET(Requirements!AE$15,Requirements!$E38-1,0),"N/A")</f>
        <v>N/A</v>
      </c>
      <c r="AF38" s="131" t="str">
        <f t="shared" si="13"/>
        <v/>
      </c>
      <c r="AG38" s="39"/>
    </row>
    <row r="39" spans="3:33" ht="17" customHeight="1" thickBot="1">
      <c r="C39" s="88">
        <v>14</v>
      </c>
      <c r="D39" s="86">
        <f t="shared" si="10"/>
        <v>0</v>
      </c>
      <c r="E39" s="85">
        <f t="shared" si="11"/>
        <v>0</v>
      </c>
      <c r="F39" s="93">
        <f t="shared" si="12"/>
        <v>0</v>
      </c>
      <c r="G39" s="125" t="str">
        <f ca="1">IF(AND($E39&gt;0, OFFSET(Requirements!G$15,Requirements!$E39-1,0)&gt;0),'Health Care Resources'!F24/OFFSET(Requirements!G$15,Requirements!$E39-1,0),"N/A")</f>
        <v>N/A</v>
      </c>
      <c r="H39" s="126" t="str">
        <f ca="1">IF(AND($E39&gt;0, OFFSET(Requirements!H$15,Requirements!$E39-1,0)&gt;0),'Health Care Resources'!G24/OFFSET(Requirements!H$15,Requirements!$E39-1,0),"N/A")</f>
        <v>N/A</v>
      </c>
      <c r="I39" s="126" t="str">
        <f ca="1">IF(AND($E39&gt;0, OFFSET(Requirements!I$15,Requirements!$E39-1,0)&gt;0),'Health Care Resources'!H24/OFFSET(Requirements!I$15,Requirements!$E39-1,0),"N/A")</f>
        <v>N/A</v>
      </c>
      <c r="J39" s="126" t="str">
        <f ca="1">IF(AND($E39&gt;0, OFFSET(Requirements!J$15,Requirements!$E39-1,0)&gt;0),'Health Care Resources'!I24/OFFSET(Requirements!J$15,Requirements!$E39-1,0),"N/A")</f>
        <v>N/A</v>
      </c>
      <c r="K39" s="126" t="str">
        <f ca="1">IF(AND($E39&gt;0, OFFSET(Requirements!K$15,Requirements!$E39-1,0)&gt;0),'Health Care Resources'!J24/OFFSET(Requirements!K$15,Requirements!$E39-1,0),"N/A")</f>
        <v>N/A</v>
      </c>
      <c r="L39" s="126" t="str">
        <f ca="1">IF(AND($E39&gt;0, OFFSET(Requirements!L$15,Requirements!$E39-1,0)&gt;0),'Health Care Resources'!K24/OFFSET(Requirements!L$15,Requirements!$E39-1,0),"N/A")</f>
        <v>N/A</v>
      </c>
      <c r="M39" s="126" t="str">
        <f ca="1">IF(AND($E39&gt;0, OFFSET(Requirements!M$15,Requirements!$E39-1,0)&gt;0),'Health Care Resources'!L24/OFFSET(Requirements!M$15,Requirements!$E39-1,0),"N/A")</f>
        <v>N/A</v>
      </c>
      <c r="N39" s="126" t="str">
        <f ca="1">IF(AND($E39&gt;0, OFFSET(Requirements!N$15,Requirements!$E39-1,0)&gt;0),'Health Care Resources'!M24/OFFSET(Requirements!N$15,Requirements!$E39-1,0),"N/A")</f>
        <v>N/A</v>
      </c>
      <c r="O39" s="126" t="str">
        <f ca="1">IF(AND($E39&gt;0, OFFSET(Requirements!O$15,Requirements!$E39-1,0)&gt;0),'Health Care Resources'!N24/OFFSET(Requirements!O$15,Requirements!$E39-1,0),"N/A")</f>
        <v>N/A</v>
      </c>
      <c r="P39" s="126" t="str">
        <f ca="1">IF(AND($E39&gt;0, OFFSET(Requirements!P$15,Requirements!$E39-1,0)&gt;0),'Health Care Resources'!O24/OFFSET(Requirements!P$15,Requirements!$E39-1,0),"N/A")</f>
        <v>N/A</v>
      </c>
      <c r="Q39" s="126" t="str">
        <f ca="1">IF(AND($E39&gt;0, OFFSET(Requirements!Q$15,Requirements!$E39-1,0)&gt;0),'Health Care Resources'!P24/OFFSET(Requirements!Q$15,Requirements!$E39-1,0),"N/A")</f>
        <v>N/A</v>
      </c>
      <c r="R39" s="126" t="str">
        <f ca="1">IF(AND($E39&gt;0, OFFSET(Requirements!R$15,Requirements!$E39-1,0)&gt;0),'Health Care Resources'!Q24/OFFSET(Requirements!R$15,Requirements!$E39-1,0),"N/A")</f>
        <v>N/A</v>
      </c>
      <c r="S39" s="126" t="str">
        <f ca="1">IF(AND($E39&gt;0, OFFSET(Requirements!S$15,Requirements!$E39-1,0)&gt;0),'Health Care Resources'!R24/OFFSET(Requirements!S$15,Requirements!$E39-1,0),"N/A")</f>
        <v>N/A</v>
      </c>
      <c r="T39" s="126" t="str">
        <f ca="1">IF(AND($E39&gt;0, OFFSET(Requirements!T$15,Requirements!$E39-1,0)&gt;0),'Health Care Resources'!S24/OFFSET(Requirements!T$15,Requirements!$E39-1,0),"N/A")</f>
        <v>N/A</v>
      </c>
      <c r="U39" s="126" t="str">
        <f ca="1">IF(AND($E39&gt;0, OFFSET(Requirements!U$15,Requirements!$E39-1,0)&gt;0),'Health Care Resources'!T24/OFFSET(Requirements!U$15,Requirements!$E39-1,0),"N/A")</f>
        <v>N/A</v>
      </c>
      <c r="V39" s="126" t="str">
        <f ca="1">IF(AND($E39&gt;0, OFFSET(Requirements!V$15,Requirements!$E39-1,0)&gt;0),'Health Care Resources'!U24/OFFSET(Requirements!V$15,Requirements!$E39-1,0),"N/A")</f>
        <v>N/A</v>
      </c>
      <c r="W39" s="126" t="str">
        <f ca="1">IF(AND($E39&gt;0, OFFSET(Requirements!W$15,Requirements!$E39-1,0)&gt;0),'Health Care Resources'!V24/OFFSET(Requirements!W$15,Requirements!$E39-1,0),"N/A")</f>
        <v>N/A</v>
      </c>
      <c r="X39" s="126" t="str">
        <f ca="1">IF(AND($E39&gt;0, OFFSET(Requirements!X$15,Requirements!$E39-1,0)&gt;0),'Health Care Resources'!W24/OFFSET(Requirements!X$15,Requirements!$E39-1,0),"N/A")</f>
        <v>N/A</v>
      </c>
      <c r="Y39" s="126" t="str">
        <f ca="1">IF(AND($E39&gt;0, OFFSET(Requirements!Y$15,Requirements!$E39-1,0)&gt;0),'Health Care Resources'!X24/OFFSET(Requirements!Y$15,Requirements!$E39-1,0),"N/A")</f>
        <v>N/A</v>
      </c>
      <c r="Z39" s="126" t="str">
        <f ca="1">IF(AND($E39&gt;0, OFFSET(Requirements!Z$15,Requirements!$E39-1,0)&gt;0),'Health Care Resources'!Y24/OFFSET(Requirements!Z$15,Requirements!$E39-1,0),"N/A")</f>
        <v>N/A</v>
      </c>
      <c r="AA39" s="126" t="str">
        <f ca="1">IF(AND($E39&gt;0, OFFSET(Requirements!AA$15,Requirements!$E39-1,0)&gt;0),'Health Care Resources'!Z24/OFFSET(Requirements!AA$15,Requirements!$E39-1,0),"N/A")</f>
        <v>N/A</v>
      </c>
      <c r="AB39" s="126" t="str">
        <f ca="1">IF(AND($E39&gt;0, OFFSET(Requirements!AB$15,Requirements!$E39-1,0)&gt;0),'Health Care Resources'!AA24/OFFSET(Requirements!AB$15,Requirements!$E39-1,0),"N/A")</f>
        <v>N/A</v>
      </c>
      <c r="AC39" s="126" t="str">
        <f ca="1">IF(AND($E39&gt;0, OFFSET(Requirements!AC$15,Requirements!$E39-1,0)&gt;0),'Health Care Resources'!AB24/OFFSET(Requirements!AC$15,Requirements!$E39-1,0),"N/A")</f>
        <v>N/A</v>
      </c>
      <c r="AD39" s="126" t="str">
        <f ca="1">IF(AND($E39&gt;0, OFFSET(Requirements!AD$15,Requirements!$E39-1,0)&gt;0),'Health Care Resources'!AC24/OFFSET(Requirements!AD$15,Requirements!$E39-1,0),"N/A")</f>
        <v>N/A</v>
      </c>
      <c r="AE39" s="127" t="str">
        <f ca="1">IF(AND($E39&gt;0, OFFSET(Requirements!AE$15,Requirements!$E39-1,0)&gt;0),'Health Care Resources'!AD24/OFFSET(Requirements!AE$15,Requirements!$E39-1,0),"N/A")</f>
        <v>N/A</v>
      </c>
      <c r="AF39" s="131" t="str">
        <f t="shared" si="13"/>
        <v/>
      </c>
      <c r="AG39" s="39"/>
    </row>
    <row r="40" spans="3:33" ht="17" customHeight="1" thickBot="1">
      <c r="C40" s="88">
        <v>15</v>
      </c>
      <c r="D40" s="86">
        <f t="shared" si="10"/>
        <v>0</v>
      </c>
      <c r="E40" s="85">
        <f t="shared" si="11"/>
        <v>0</v>
      </c>
      <c r="F40" s="93">
        <f t="shared" si="12"/>
        <v>0</v>
      </c>
      <c r="G40" s="125" t="str">
        <f ca="1">IF(AND($E40&gt;0, OFFSET(Requirements!G$15,Requirements!$E40-1,0)&gt;0),'Health Care Resources'!F25/OFFSET(Requirements!G$15,Requirements!$E40-1,0),"N/A")</f>
        <v>N/A</v>
      </c>
      <c r="H40" s="126" t="str">
        <f ca="1">IF(AND($E40&gt;0, OFFSET(Requirements!H$15,Requirements!$E40-1,0)&gt;0),'Health Care Resources'!G25/OFFSET(Requirements!H$15,Requirements!$E40-1,0),"N/A")</f>
        <v>N/A</v>
      </c>
      <c r="I40" s="126" t="str">
        <f ca="1">IF(AND($E40&gt;0, OFFSET(Requirements!I$15,Requirements!$E40-1,0)&gt;0),'Health Care Resources'!H25/OFFSET(Requirements!I$15,Requirements!$E40-1,0),"N/A")</f>
        <v>N/A</v>
      </c>
      <c r="J40" s="126" t="str">
        <f ca="1">IF(AND($E40&gt;0, OFFSET(Requirements!J$15,Requirements!$E40-1,0)&gt;0),'Health Care Resources'!I25/OFFSET(Requirements!J$15,Requirements!$E40-1,0),"N/A")</f>
        <v>N/A</v>
      </c>
      <c r="K40" s="126" t="str">
        <f ca="1">IF(AND($E40&gt;0, OFFSET(Requirements!K$15,Requirements!$E40-1,0)&gt;0),'Health Care Resources'!J25/OFFSET(Requirements!K$15,Requirements!$E40-1,0),"N/A")</f>
        <v>N/A</v>
      </c>
      <c r="L40" s="126" t="str">
        <f ca="1">IF(AND($E40&gt;0, OFFSET(Requirements!L$15,Requirements!$E40-1,0)&gt;0),'Health Care Resources'!K25/OFFSET(Requirements!L$15,Requirements!$E40-1,0),"N/A")</f>
        <v>N/A</v>
      </c>
      <c r="M40" s="126" t="str">
        <f ca="1">IF(AND($E40&gt;0, OFFSET(Requirements!M$15,Requirements!$E40-1,0)&gt;0),'Health Care Resources'!L25/OFFSET(Requirements!M$15,Requirements!$E40-1,0),"N/A")</f>
        <v>N/A</v>
      </c>
      <c r="N40" s="126" t="str">
        <f ca="1">IF(AND($E40&gt;0, OFFSET(Requirements!N$15,Requirements!$E40-1,0)&gt;0),'Health Care Resources'!M25/OFFSET(Requirements!N$15,Requirements!$E40-1,0),"N/A")</f>
        <v>N/A</v>
      </c>
      <c r="O40" s="126" t="str">
        <f ca="1">IF(AND($E40&gt;0, OFFSET(Requirements!O$15,Requirements!$E40-1,0)&gt;0),'Health Care Resources'!N25/OFFSET(Requirements!O$15,Requirements!$E40-1,0),"N/A")</f>
        <v>N/A</v>
      </c>
      <c r="P40" s="126" t="str">
        <f ca="1">IF(AND($E40&gt;0, OFFSET(Requirements!P$15,Requirements!$E40-1,0)&gt;0),'Health Care Resources'!O25/OFFSET(Requirements!P$15,Requirements!$E40-1,0),"N/A")</f>
        <v>N/A</v>
      </c>
      <c r="Q40" s="126" t="str">
        <f ca="1">IF(AND($E40&gt;0, OFFSET(Requirements!Q$15,Requirements!$E40-1,0)&gt;0),'Health Care Resources'!P25/OFFSET(Requirements!Q$15,Requirements!$E40-1,0),"N/A")</f>
        <v>N/A</v>
      </c>
      <c r="R40" s="126" t="str">
        <f ca="1">IF(AND($E40&gt;0, OFFSET(Requirements!R$15,Requirements!$E40-1,0)&gt;0),'Health Care Resources'!Q25/OFFSET(Requirements!R$15,Requirements!$E40-1,0),"N/A")</f>
        <v>N/A</v>
      </c>
      <c r="S40" s="126" t="str">
        <f ca="1">IF(AND($E40&gt;0, OFFSET(Requirements!S$15,Requirements!$E40-1,0)&gt;0),'Health Care Resources'!R25/OFFSET(Requirements!S$15,Requirements!$E40-1,0),"N/A")</f>
        <v>N/A</v>
      </c>
      <c r="T40" s="126" t="str">
        <f ca="1">IF(AND($E40&gt;0, OFFSET(Requirements!T$15,Requirements!$E40-1,0)&gt;0),'Health Care Resources'!S25/OFFSET(Requirements!T$15,Requirements!$E40-1,0),"N/A")</f>
        <v>N/A</v>
      </c>
      <c r="U40" s="126" t="str">
        <f ca="1">IF(AND($E40&gt;0, OFFSET(Requirements!U$15,Requirements!$E40-1,0)&gt;0),'Health Care Resources'!T25/OFFSET(Requirements!U$15,Requirements!$E40-1,0),"N/A")</f>
        <v>N/A</v>
      </c>
      <c r="V40" s="126" t="str">
        <f ca="1">IF(AND($E40&gt;0, OFFSET(Requirements!V$15,Requirements!$E40-1,0)&gt;0),'Health Care Resources'!U25/OFFSET(Requirements!V$15,Requirements!$E40-1,0),"N/A")</f>
        <v>N/A</v>
      </c>
      <c r="W40" s="126" t="str">
        <f ca="1">IF(AND($E40&gt;0, OFFSET(Requirements!W$15,Requirements!$E40-1,0)&gt;0),'Health Care Resources'!V25/OFFSET(Requirements!W$15,Requirements!$E40-1,0),"N/A")</f>
        <v>N/A</v>
      </c>
      <c r="X40" s="126" t="str">
        <f ca="1">IF(AND($E40&gt;0, OFFSET(Requirements!X$15,Requirements!$E40-1,0)&gt;0),'Health Care Resources'!W25/OFFSET(Requirements!X$15,Requirements!$E40-1,0),"N/A")</f>
        <v>N/A</v>
      </c>
      <c r="Y40" s="126" t="str">
        <f ca="1">IF(AND($E40&gt;0, OFFSET(Requirements!Y$15,Requirements!$E40-1,0)&gt;0),'Health Care Resources'!X25/OFFSET(Requirements!Y$15,Requirements!$E40-1,0),"N/A")</f>
        <v>N/A</v>
      </c>
      <c r="Z40" s="126" t="str">
        <f ca="1">IF(AND($E40&gt;0, OFFSET(Requirements!Z$15,Requirements!$E40-1,0)&gt;0),'Health Care Resources'!Y25/OFFSET(Requirements!Z$15,Requirements!$E40-1,0),"N/A")</f>
        <v>N/A</v>
      </c>
      <c r="AA40" s="126" t="str">
        <f ca="1">IF(AND($E40&gt;0, OFFSET(Requirements!AA$15,Requirements!$E40-1,0)&gt;0),'Health Care Resources'!Z25/OFFSET(Requirements!AA$15,Requirements!$E40-1,0),"N/A")</f>
        <v>N/A</v>
      </c>
      <c r="AB40" s="126" t="str">
        <f ca="1">IF(AND($E40&gt;0, OFFSET(Requirements!AB$15,Requirements!$E40-1,0)&gt;0),'Health Care Resources'!AA25/OFFSET(Requirements!AB$15,Requirements!$E40-1,0),"N/A")</f>
        <v>N/A</v>
      </c>
      <c r="AC40" s="126" t="str">
        <f ca="1">IF(AND($E40&gt;0, OFFSET(Requirements!AC$15,Requirements!$E40-1,0)&gt;0),'Health Care Resources'!AB25/OFFSET(Requirements!AC$15,Requirements!$E40-1,0),"N/A")</f>
        <v>N/A</v>
      </c>
      <c r="AD40" s="126" t="str">
        <f ca="1">IF(AND($E40&gt;0, OFFSET(Requirements!AD$15,Requirements!$E40-1,0)&gt;0),'Health Care Resources'!AC25/OFFSET(Requirements!AD$15,Requirements!$E40-1,0),"N/A")</f>
        <v>N/A</v>
      </c>
      <c r="AE40" s="127" t="str">
        <f ca="1">IF(AND($E40&gt;0, OFFSET(Requirements!AE$15,Requirements!$E40-1,0)&gt;0),'Health Care Resources'!AD25/OFFSET(Requirements!AE$15,Requirements!$E40-1,0),"N/A")</f>
        <v>N/A</v>
      </c>
      <c r="AF40" s="131" t="str">
        <f t="shared" si="13"/>
        <v/>
      </c>
      <c r="AG40" s="39"/>
    </row>
    <row r="41" spans="3:33" ht="17" customHeight="1" thickBot="1">
      <c r="C41" s="88">
        <v>16</v>
      </c>
      <c r="D41" s="86">
        <f t="shared" si="10"/>
        <v>0</v>
      </c>
      <c r="E41" s="85">
        <f t="shared" si="11"/>
        <v>0</v>
      </c>
      <c r="F41" s="93">
        <f t="shared" si="12"/>
        <v>0</v>
      </c>
      <c r="G41" s="125" t="str">
        <f ca="1">IF(AND($E41&gt;0, OFFSET(Requirements!G$15,Requirements!$E41-1,0)&gt;0),'Health Care Resources'!F26/OFFSET(Requirements!G$15,Requirements!$E41-1,0),"N/A")</f>
        <v>N/A</v>
      </c>
      <c r="H41" s="126" t="str">
        <f ca="1">IF(AND($E41&gt;0, OFFSET(Requirements!H$15,Requirements!$E41-1,0)&gt;0),'Health Care Resources'!G26/OFFSET(Requirements!H$15,Requirements!$E41-1,0),"N/A")</f>
        <v>N/A</v>
      </c>
      <c r="I41" s="126" t="str">
        <f ca="1">IF(AND($E41&gt;0, OFFSET(Requirements!I$15,Requirements!$E41-1,0)&gt;0),'Health Care Resources'!H26/OFFSET(Requirements!I$15,Requirements!$E41-1,0),"N/A")</f>
        <v>N/A</v>
      </c>
      <c r="J41" s="126" t="str">
        <f ca="1">IF(AND($E41&gt;0, OFFSET(Requirements!J$15,Requirements!$E41-1,0)&gt;0),'Health Care Resources'!I26/OFFSET(Requirements!J$15,Requirements!$E41-1,0),"N/A")</f>
        <v>N/A</v>
      </c>
      <c r="K41" s="126" t="str">
        <f ca="1">IF(AND($E41&gt;0, OFFSET(Requirements!K$15,Requirements!$E41-1,0)&gt;0),'Health Care Resources'!J26/OFFSET(Requirements!K$15,Requirements!$E41-1,0),"N/A")</f>
        <v>N/A</v>
      </c>
      <c r="L41" s="126" t="str">
        <f ca="1">IF(AND($E41&gt;0, OFFSET(Requirements!L$15,Requirements!$E41-1,0)&gt;0),'Health Care Resources'!K26/OFFSET(Requirements!L$15,Requirements!$E41-1,0),"N/A")</f>
        <v>N/A</v>
      </c>
      <c r="M41" s="126" t="str">
        <f ca="1">IF(AND($E41&gt;0, OFFSET(Requirements!M$15,Requirements!$E41-1,0)&gt;0),'Health Care Resources'!L26/OFFSET(Requirements!M$15,Requirements!$E41-1,0),"N/A")</f>
        <v>N/A</v>
      </c>
      <c r="N41" s="126" t="str">
        <f ca="1">IF(AND($E41&gt;0, OFFSET(Requirements!N$15,Requirements!$E41-1,0)&gt;0),'Health Care Resources'!M26/OFFSET(Requirements!N$15,Requirements!$E41-1,0),"N/A")</f>
        <v>N/A</v>
      </c>
      <c r="O41" s="126" t="str">
        <f ca="1">IF(AND($E41&gt;0, OFFSET(Requirements!O$15,Requirements!$E41-1,0)&gt;0),'Health Care Resources'!N26/OFFSET(Requirements!O$15,Requirements!$E41-1,0),"N/A")</f>
        <v>N/A</v>
      </c>
      <c r="P41" s="126" t="str">
        <f ca="1">IF(AND($E41&gt;0, OFFSET(Requirements!P$15,Requirements!$E41-1,0)&gt;0),'Health Care Resources'!O26/OFFSET(Requirements!P$15,Requirements!$E41-1,0),"N/A")</f>
        <v>N/A</v>
      </c>
      <c r="Q41" s="126" t="str">
        <f ca="1">IF(AND($E41&gt;0, OFFSET(Requirements!Q$15,Requirements!$E41-1,0)&gt;0),'Health Care Resources'!P26/OFFSET(Requirements!Q$15,Requirements!$E41-1,0),"N/A")</f>
        <v>N/A</v>
      </c>
      <c r="R41" s="126" t="str">
        <f ca="1">IF(AND($E41&gt;0, OFFSET(Requirements!R$15,Requirements!$E41-1,0)&gt;0),'Health Care Resources'!Q26/OFFSET(Requirements!R$15,Requirements!$E41-1,0),"N/A")</f>
        <v>N/A</v>
      </c>
      <c r="S41" s="126" t="str">
        <f ca="1">IF(AND($E41&gt;0, OFFSET(Requirements!S$15,Requirements!$E41-1,0)&gt;0),'Health Care Resources'!R26/OFFSET(Requirements!S$15,Requirements!$E41-1,0),"N/A")</f>
        <v>N/A</v>
      </c>
      <c r="T41" s="126" t="str">
        <f ca="1">IF(AND($E41&gt;0, OFFSET(Requirements!T$15,Requirements!$E41-1,0)&gt;0),'Health Care Resources'!S26/OFFSET(Requirements!T$15,Requirements!$E41-1,0),"N/A")</f>
        <v>N/A</v>
      </c>
      <c r="U41" s="126" t="str">
        <f ca="1">IF(AND($E41&gt;0, OFFSET(Requirements!U$15,Requirements!$E41-1,0)&gt;0),'Health Care Resources'!T26/OFFSET(Requirements!U$15,Requirements!$E41-1,0),"N/A")</f>
        <v>N/A</v>
      </c>
      <c r="V41" s="126" t="str">
        <f ca="1">IF(AND($E41&gt;0, OFFSET(Requirements!V$15,Requirements!$E41-1,0)&gt;0),'Health Care Resources'!U26/OFFSET(Requirements!V$15,Requirements!$E41-1,0),"N/A")</f>
        <v>N/A</v>
      </c>
      <c r="W41" s="126" t="str">
        <f ca="1">IF(AND($E41&gt;0, OFFSET(Requirements!W$15,Requirements!$E41-1,0)&gt;0),'Health Care Resources'!V26/OFFSET(Requirements!W$15,Requirements!$E41-1,0),"N/A")</f>
        <v>N/A</v>
      </c>
      <c r="X41" s="126" t="str">
        <f ca="1">IF(AND($E41&gt;0, OFFSET(Requirements!X$15,Requirements!$E41-1,0)&gt;0),'Health Care Resources'!W26/OFFSET(Requirements!X$15,Requirements!$E41-1,0),"N/A")</f>
        <v>N/A</v>
      </c>
      <c r="Y41" s="126" t="str">
        <f ca="1">IF(AND($E41&gt;0, OFFSET(Requirements!Y$15,Requirements!$E41-1,0)&gt;0),'Health Care Resources'!X26/OFFSET(Requirements!Y$15,Requirements!$E41-1,0),"N/A")</f>
        <v>N/A</v>
      </c>
      <c r="Z41" s="126" t="str">
        <f ca="1">IF(AND($E41&gt;0, OFFSET(Requirements!Z$15,Requirements!$E41-1,0)&gt;0),'Health Care Resources'!Y26/OFFSET(Requirements!Z$15,Requirements!$E41-1,0),"N/A")</f>
        <v>N/A</v>
      </c>
      <c r="AA41" s="126" t="str">
        <f ca="1">IF(AND($E41&gt;0, OFFSET(Requirements!AA$15,Requirements!$E41-1,0)&gt;0),'Health Care Resources'!Z26/OFFSET(Requirements!AA$15,Requirements!$E41-1,0),"N/A")</f>
        <v>N/A</v>
      </c>
      <c r="AB41" s="126" t="str">
        <f ca="1">IF(AND($E41&gt;0, OFFSET(Requirements!AB$15,Requirements!$E41-1,0)&gt;0),'Health Care Resources'!AA26/OFFSET(Requirements!AB$15,Requirements!$E41-1,0),"N/A")</f>
        <v>N/A</v>
      </c>
      <c r="AC41" s="126" t="str">
        <f ca="1">IF(AND($E41&gt;0, OFFSET(Requirements!AC$15,Requirements!$E41-1,0)&gt;0),'Health Care Resources'!AB26/OFFSET(Requirements!AC$15,Requirements!$E41-1,0),"N/A")</f>
        <v>N/A</v>
      </c>
      <c r="AD41" s="126" t="str">
        <f ca="1">IF(AND($E41&gt;0, OFFSET(Requirements!AD$15,Requirements!$E41-1,0)&gt;0),'Health Care Resources'!AC26/OFFSET(Requirements!AD$15,Requirements!$E41-1,0),"N/A")</f>
        <v>N/A</v>
      </c>
      <c r="AE41" s="127" t="str">
        <f ca="1">IF(AND($E41&gt;0, OFFSET(Requirements!AE$15,Requirements!$E41-1,0)&gt;0),'Health Care Resources'!AD26/OFFSET(Requirements!AE$15,Requirements!$E41-1,0),"N/A")</f>
        <v>N/A</v>
      </c>
      <c r="AF41" s="131" t="str">
        <f t="shared" si="13"/>
        <v/>
      </c>
      <c r="AG41" s="39"/>
    </row>
    <row r="42" spans="3:33" ht="17" customHeight="1" thickBot="1">
      <c r="C42" s="88">
        <v>17</v>
      </c>
      <c r="D42" s="86">
        <f t="shared" si="10"/>
        <v>0</v>
      </c>
      <c r="E42" s="85">
        <f t="shared" si="11"/>
        <v>0</v>
      </c>
      <c r="F42" s="93">
        <f t="shared" si="12"/>
        <v>0</v>
      </c>
      <c r="G42" s="125" t="str">
        <f ca="1">IF(AND($E42&gt;0, OFFSET(Requirements!G$15,Requirements!$E42-1,0)&gt;0),'Health Care Resources'!F27/OFFSET(Requirements!G$15,Requirements!$E42-1,0),"N/A")</f>
        <v>N/A</v>
      </c>
      <c r="H42" s="126" t="str">
        <f ca="1">IF(AND($E42&gt;0, OFFSET(Requirements!H$15,Requirements!$E42-1,0)&gt;0),'Health Care Resources'!G27/OFFSET(Requirements!H$15,Requirements!$E42-1,0),"N/A")</f>
        <v>N/A</v>
      </c>
      <c r="I42" s="126" t="str">
        <f ca="1">IF(AND($E42&gt;0, OFFSET(Requirements!I$15,Requirements!$E42-1,0)&gt;0),'Health Care Resources'!H27/OFFSET(Requirements!I$15,Requirements!$E42-1,0),"N/A")</f>
        <v>N/A</v>
      </c>
      <c r="J42" s="126" t="str">
        <f ca="1">IF(AND($E42&gt;0, OFFSET(Requirements!J$15,Requirements!$E42-1,0)&gt;0),'Health Care Resources'!I27/OFFSET(Requirements!J$15,Requirements!$E42-1,0),"N/A")</f>
        <v>N/A</v>
      </c>
      <c r="K42" s="126" t="str">
        <f ca="1">IF(AND($E42&gt;0, OFFSET(Requirements!K$15,Requirements!$E42-1,0)&gt;0),'Health Care Resources'!J27/OFFSET(Requirements!K$15,Requirements!$E42-1,0),"N/A")</f>
        <v>N/A</v>
      </c>
      <c r="L42" s="126" t="str">
        <f ca="1">IF(AND($E42&gt;0, OFFSET(Requirements!L$15,Requirements!$E42-1,0)&gt;0),'Health Care Resources'!K27/OFFSET(Requirements!L$15,Requirements!$E42-1,0),"N/A")</f>
        <v>N/A</v>
      </c>
      <c r="M42" s="126" t="str">
        <f ca="1">IF(AND($E42&gt;0, OFFSET(Requirements!M$15,Requirements!$E42-1,0)&gt;0),'Health Care Resources'!L27/OFFSET(Requirements!M$15,Requirements!$E42-1,0),"N/A")</f>
        <v>N/A</v>
      </c>
      <c r="N42" s="126" t="str">
        <f ca="1">IF(AND($E42&gt;0, OFFSET(Requirements!N$15,Requirements!$E42-1,0)&gt;0),'Health Care Resources'!M27/OFFSET(Requirements!N$15,Requirements!$E42-1,0),"N/A")</f>
        <v>N/A</v>
      </c>
      <c r="O42" s="126" t="str">
        <f ca="1">IF(AND($E42&gt;0, OFFSET(Requirements!O$15,Requirements!$E42-1,0)&gt;0),'Health Care Resources'!N27/OFFSET(Requirements!O$15,Requirements!$E42-1,0),"N/A")</f>
        <v>N/A</v>
      </c>
      <c r="P42" s="126" t="str">
        <f ca="1">IF(AND($E42&gt;0, OFFSET(Requirements!P$15,Requirements!$E42-1,0)&gt;0),'Health Care Resources'!O27/OFFSET(Requirements!P$15,Requirements!$E42-1,0),"N/A")</f>
        <v>N/A</v>
      </c>
      <c r="Q42" s="126" t="str">
        <f ca="1">IF(AND($E42&gt;0, OFFSET(Requirements!Q$15,Requirements!$E42-1,0)&gt;0),'Health Care Resources'!P27/OFFSET(Requirements!Q$15,Requirements!$E42-1,0),"N/A")</f>
        <v>N/A</v>
      </c>
      <c r="R42" s="126" t="str">
        <f ca="1">IF(AND($E42&gt;0, OFFSET(Requirements!R$15,Requirements!$E42-1,0)&gt;0),'Health Care Resources'!Q27/OFFSET(Requirements!R$15,Requirements!$E42-1,0),"N/A")</f>
        <v>N/A</v>
      </c>
      <c r="S42" s="126" t="str">
        <f ca="1">IF(AND($E42&gt;0, OFFSET(Requirements!S$15,Requirements!$E42-1,0)&gt;0),'Health Care Resources'!R27/OFFSET(Requirements!S$15,Requirements!$E42-1,0),"N/A")</f>
        <v>N/A</v>
      </c>
      <c r="T42" s="126" t="str">
        <f ca="1">IF(AND($E42&gt;0, OFFSET(Requirements!T$15,Requirements!$E42-1,0)&gt;0),'Health Care Resources'!S27/OFFSET(Requirements!T$15,Requirements!$E42-1,0),"N/A")</f>
        <v>N/A</v>
      </c>
      <c r="U42" s="126" t="str">
        <f ca="1">IF(AND($E42&gt;0, OFFSET(Requirements!U$15,Requirements!$E42-1,0)&gt;0),'Health Care Resources'!T27/OFFSET(Requirements!U$15,Requirements!$E42-1,0),"N/A")</f>
        <v>N/A</v>
      </c>
      <c r="V42" s="126" t="str">
        <f ca="1">IF(AND($E42&gt;0, OFFSET(Requirements!V$15,Requirements!$E42-1,0)&gt;0),'Health Care Resources'!U27/OFFSET(Requirements!V$15,Requirements!$E42-1,0),"N/A")</f>
        <v>N/A</v>
      </c>
      <c r="W42" s="126" t="str">
        <f ca="1">IF(AND($E42&gt;0, OFFSET(Requirements!W$15,Requirements!$E42-1,0)&gt;0),'Health Care Resources'!V27/OFFSET(Requirements!W$15,Requirements!$E42-1,0),"N/A")</f>
        <v>N/A</v>
      </c>
      <c r="X42" s="126" t="str">
        <f ca="1">IF(AND($E42&gt;0, OFFSET(Requirements!X$15,Requirements!$E42-1,0)&gt;0),'Health Care Resources'!W27/OFFSET(Requirements!X$15,Requirements!$E42-1,0),"N/A")</f>
        <v>N/A</v>
      </c>
      <c r="Y42" s="126" t="str">
        <f ca="1">IF(AND($E42&gt;0, OFFSET(Requirements!Y$15,Requirements!$E42-1,0)&gt;0),'Health Care Resources'!X27/OFFSET(Requirements!Y$15,Requirements!$E42-1,0),"N/A")</f>
        <v>N/A</v>
      </c>
      <c r="Z42" s="126" t="str">
        <f ca="1">IF(AND($E42&gt;0, OFFSET(Requirements!Z$15,Requirements!$E42-1,0)&gt;0),'Health Care Resources'!Y27/OFFSET(Requirements!Z$15,Requirements!$E42-1,0),"N/A")</f>
        <v>N/A</v>
      </c>
      <c r="AA42" s="126" t="str">
        <f ca="1">IF(AND($E42&gt;0, OFFSET(Requirements!AA$15,Requirements!$E42-1,0)&gt;0),'Health Care Resources'!Z27/OFFSET(Requirements!AA$15,Requirements!$E42-1,0),"N/A")</f>
        <v>N/A</v>
      </c>
      <c r="AB42" s="126" t="str">
        <f ca="1">IF(AND($E42&gt;0, OFFSET(Requirements!AB$15,Requirements!$E42-1,0)&gt;0),'Health Care Resources'!AA27/OFFSET(Requirements!AB$15,Requirements!$E42-1,0),"N/A")</f>
        <v>N/A</v>
      </c>
      <c r="AC42" s="126" t="str">
        <f ca="1">IF(AND($E42&gt;0, OFFSET(Requirements!AC$15,Requirements!$E42-1,0)&gt;0),'Health Care Resources'!AB27/OFFSET(Requirements!AC$15,Requirements!$E42-1,0),"N/A")</f>
        <v>N/A</v>
      </c>
      <c r="AD42" s="126" t="str">
        <f ca="1">IF(AND($E42&gt;0, OFFSET(Requirements!AD$15,Requirements!$E42-1,0)&gt;0),'Health Care Resources'!AC27/OFFSET(Requirements!AD$15,Requirements!$E42-1,0),"N/A")</f>
        <v>N/A</v>
      </c>
      <c r="AE42" s="127" t="str">
        <f ca="1">IF(AND($E42&gt;0, OFFSET(Requirements!AE$15,Requirements!$E42-1,0)&gt;0),'Health Care Resources'!AD27/OFFSET(Requirements!AE$15,Requirements!$E42-1,0),"N/A")</f>
        <v>N/A</v>
      </c>
      <c r="AF42" s="131" t="str">
        <f t="shared" si="13"/>
        <v/>
      </c>
      <c r="AG42" s="39"/>
    </row>
    <row r="43" spans="3:33" ht="17" customHeight="1" thickBot="1">
      <c r="C43" s="88">
        <v>18</v>
      </c>
      <c r="D43" s="86">
        <f t="shared" si="10"/>
        <v>0</v>
      </c>
      <c r="E43" s="85">
        <f t="shared" si="11"/>
        <v>0</v>
      </c>
      <c r="F43" s="93">
        <f t="shared" si="12"/>
        <v>0</v>
      </c>
      <c r="G43" s="125" t="str">
        <f ca="1">IF(AND($E43&gt;0, OFFSET(Requirements!G$15,Requirements!$E43-1,0)&gt;0),'Health Care Resources'!F28/OFFSET(Requirements!G$15,Requirements!$E43-1,0),"N/A")</f>
        <v>N/A</v>
      </c>
      <c r="H43" s="126" t="str">
        <f ca="1">IF(AND($E43&gt;0, OFFSET(Requirements!H$15,Requirements!$E43-1,0)&gt;0),'Health Care Resources'!G28/OFFSET(Requirements!H$15,Requirements!$E43-1,0),"N/A")</f>
        <v>N/A</v>
      </c>
      <c r="I43" s="126" t="str">
        <f ca="1">IF(AND($E43&gt;0, OFFSET(Requirements!I$15,Requirements!$E43-1,0)&gt;0),'Health Care Resources'!H28/OFFSET(Requirements!I$15,Requirements!$E43-1,0),"N/A")</f>
        <v>N/A</v>
      </c>
      <c r="J43" s="126" t="str">
        <f ca="1">IF(AND($E43&gt;0, OFFSET(Requirements!J$15,Requirements!$E43-1,0)&gt;0),'Health Care Resources'!I28/OFFSET(Requirements!J$15,Requirements!$E43-1,0),"N/A")</f>
        <v>N/A</v>
      </c>
      <c r="K43" s="126" t="str">
        <f ca="1">IF(AND($E43&gt;0, OFFSET(Requirements!K$15,Requirements!$E43-1,0)&gt;0),'Health Care Resources'!J28/OFFSET(Requirements!K$15,Requirements!$E43-1,0),"N/A")</f>
        <v>N/A</v>
      </c>
      <c r="L43" s="126" t="str">
        <f ca="1">IF(AND($E43&gt;0, OFFSET(Requirements!L$15,Requirements!$E43-1,0)&gt;0),'Health Care Resources'!K28/OFFSET(Requirements!L$15,Requirements!$E43-1,0),"N/A")</f>
        <v>N/A</v>
      </c>
      <c r="M43" s="126" t="str">
        <f ca="1">IF(AND($E43&gt;0, OFFSET(Requirements!M$15,Requirements!$E43-1,0)&gt;0),'Health Care Resources'!L28/OFFSET(Requirements!M$15,Requirements!$E43-1,0),"N/A")</f>
        <v>N/A</v>
      </c>
      <c r="N43" s="126" t="str">
        <f ca="1">IF(AND($E43&gt;0, OFFSET(Requirements!N$15,Requirements!$E43-1,0)&gt;0),'Health Care Resources'!M28/OFFSET(Requirements!N$15,Requirements!$E43-1,0),"N/A")</f>
        <v>N/A</v>
      </c>
      <c r="O43" s="126" t="str">
        <f ca="1">IF(AND($E43&gt;0, OFFSET(Requirements!O$15,Requirements!$E43-1,0)&gt;0),'Health Care Resources'!N28/OFFSET(Requirements!O$15,Requirements!$E43-1,0),"N/A")</f>
        <v>N/A</v>
      </c>
      <c r="P43" s="126" t="str">
        <f ca="1">IF(AND($E43&gt;0, OFFSET(Requirements!P$15,Requirements!$E43-1,0)&gt;0),'Health Care Resources'!O28/OFFSET(Requirements!P$15,Requirements!$E43-1,0),"N/A")</f>
        <v>N/A</v>
      </c>
      <c r="Q43" s="126" t="str">
        <f ca="1">IF(AND($E43&gt;0, OFFSET(Requirements!Q$15,Requirements!$E43-1,0)&gt;0),'Health Care Resources'!P28/OFFSET(Requirements!Q$15,Requirements!$E43-1,0),"N/A")</f>
        <v>N/A</v>
      </c>
      <c r="R43" s="126" t="str">
        <f ca="1">IF(AND($E43&gt;0, OFFSET(Requirements!R$15,Requirements!$E43-1,0)&gt;0),'Health Care Resources'!Q28/OFFSET(Requirements!R$15,Requirements!$E43-1,0),"N/A")</f>
        <v>N/A</v>
      </c>
      <c r="S43" s="126" t="str">
        <f ca="1">IF(AND($E43&gt;0, OFFSET(Requirements!S$15,Requirements!$E43-1,0)&gt;0),'Health Care Resources'!R28/OFFSET(Requirements!S$15,Requirements!$E43-1,0),"N/A")</f>
        <v>N/A</v>
      </c>
      <c r="T43" s="126" t="str">
        <f ca="1">IF(AND($E43&gt;0, OFFSET(Requirements!T$15,Requirements!$E43-1,0)&gt;0),'Health Care Resources'!S28/OFFSET(Requirements!T$15,Requirements!$E43-1,0),"N/A")</f>
        <v>N/A</v>
      </c>
      <c r="U43" s="126" t="str">
        <f ca="1">IF(AND($E43&gt;0, OFFSET(Requirements!U$15,Requirements!$E43-1,0)&gt;0),'Health Care Resources'!T28/OFFSET(Requirements!U$15,Requirements!$E43-1,0),"N/A")</f>
        <v>N/A</v>
      </c>
      <c r="V43" s="126" t="str">
        <f ca="1">IF(AND($E43&gt;0, OFFSET(Requirements!V$15,Requirements!$E43-1,0)&gt;0),'Health Care Resources'!U28/OFFSET(Requirements!V$15,Requirements!$E43-1,0),"N/A")</f>
        <v>N/A</v>
      </c>
      <c r="W43" s="126" t="str">
        <f ca="1">IF(AND($E43&gt;0, OFFSET(Requirements!W$15,Requirements!$E43-1,0)&gt;0),'Health Care Resources'!V28/OFFSET(Requirements!W$15,Requirements!$E43-1,0),"N/A")</f>
        <v>N/A</v>
      </c>
      <c r="X43" s="126" t="str">
        <f ca="1">IF(AND($E43&gt;0, OFFSET(Requirements!X$15,Requirements!$E43-1,0)&gt;0),'Health Care Resources'!W28/OFFSET(Requirements!X$15,Requirements!$E43-1,0),"N/A")</f>
        <v>N/A</v>
      </c>
      <c r="Y43" s="126" t="str">
        <f ca="1">IF(AND($E43&gt;0, OFFSET(Requirements!Y$15,Requirements!$E43-1,0)&gt;0),'Health Care Resources'!X28/OFFSET(Requirements!Y$15,Requirements!$E43-1,0),"N/A")</f>
        <v>N/A</v>
      </c>
      <c r="Z43" s="126" t="str">
        <f ca="1">IF(AND($E43&gt;0, OFFSET(Requirements!Z$15,Requirements!$E43-1,0)&gt;0),'Health Care Resources'!Y28/OFFSET(Requirements!Z$15,Requirements!$E43-1,0),"N/A")</f>
        <v>N/A</v>
      </c>
      <c r="AA43" s="126" t="str">
        <f ca="1">IF(AND($E43&gt;0, OFFSET(Requirements!AA$15,Requirements!$E43-1,0)&gt;0),'Health Care Resources'!Z28/OFFSET(Requirements!AA$15,Requirements!$E43-1,0),"N/A")</f>
        <v>N/A</v>
      </c>
      <c r="AB43" s="126" t="str">
        <f ca="1">IF(AND($E43&gt;0, OFFSET(Requirements!AB$15,Requirements!$E43-1,0)&gt;0),'Health Care Resources'!AA28/OFFSET(Requirements!AB$15,Requirements!$E43-1,0),"N/A")</f>
        <v>N/A</v>
      </c>
      <c r="AC43" s="126" t="str">
        <f ca="1">IF(AND($E43&gt;0, OFFSET(Requirements!AC$15,Requirements!$E43-1,0)&gt;0),'Health Care Resources'!AB28/OFFSET(Requirements!AC$15,Requirements!$E43-1,0),"N/A")</f>
        <v>N/A</v>
      </c>
      <c r="AD43" s="126" t="str">
        <f ca="1">IF(AND($E43&gt;0, OFFSET(Requirements!AD$15,Requirements!$E43-1,0)&gt;0),'Health Care Resources'!AC28/OFFSET(Requirements!AD$15,Requirements!$E43-1,0),"N/A")</f>
        <v>N/A</v>
      </c>
      <c r="AE43" s="127" t="str">
        <f ca="1">IF(AND($E43&gt;0, OFFSET(Requirements!AE$15,Requirements!$E43-1,0)&gt;0),'Health Care Resources'!AD28/OFFSET(Requirements!AE$15,Requirements!$E43-1,0),"N/A")</f>
        <v>N/A</v>
      </c>
      <c r="AF43" s="131" t="str">
        <f t="shared" si="13"/>
        <v/>
      </c>
      <c r="AG43" s="39"/>
    </row>
    <row r="44" spans="3:33" ht="17" customHeight="1" thickBot="1">
      <c r="C44" s="88">
        <v>19</v>
      </c>
      <c r="D44" s="86">
        <f t="shared" si="10"/>
        <v>0</v>
      </c>
      <c r="E44" s="85">
        <f t="shared" si="11"/>
        <v>0</v>
      </c>
      <c r="F44" s="93">
        <f t="shared" si="12"/>
        <v>0</v>
      </c>
      <c r="G44" s="125" t="str">
        <f ca="1">IF(AND($E44&gt;0, OFFSET(Requirements!G$15,Requirements!$E44-1,0)&gt;0),'Health Care Resources'!F29/OFFSET(Requirements!G$15,Requirements!$E44-1,0),"N/A")</f>
        <v>N/A</v>
      </c>
      <c r="H44" s="126" t="str">
        <f ca="1">IF(AND($E44&gt;0, OFFSET(Requirements!H$15,Requirements!$E44-1,0)&gt;0),'Health Care Resources'!G29/OFFSET(Requirements!H$15,Requirements!$E44-1,0),"N/A")</f>
        <v>N/A</v>
      </c>
      <c r="I44" s="126" t="str">
        <f ca="1">IF(AND($E44&gt;0, OFFSET(Requirements!I$15,Requirements!$E44-1,0)&gt;0),'Health Care Resources'!H29/OFFSET(Requirements!I$15,Requirements!$E44-1,0),"N/A")</f>
        <v>N/A</v>
      </c>
      <c r="J44" s="126" t="str">
        <f ca="1">IF(AND($E44&gt;0, OFFSET(Requirements!J$15,Requirements!$E44-1,0)&gt;0),'Health Care Resources'!I29/OFFSET(Requirements!J$15,Requirements!$E44-1,0),"N/A")</f>
        <v>N/A</v>
      </c>
      <c r="K44" s="126" t="str">
        <f ca="1">IF(AND($E44&gt;0, OFFSET(Requirements!K$15,Requirements!$E44-1,0)&gt;0),'Health Care Resources'!J29/OFFSET(Requirements!K$15,Requirements!$E44-1,0),"N/A")</f>
        <v>N/A</v>
      </c>
      <c r="L44" s="126" t="str">
        <f ca="1">IF(AND($E44&gt;0, OFFSET(Requirements!L$15,Requirements!$E44-1,0)&gt;0),'Health Care Resources'!K29/OFFSET(Requirements!L$15,Requirements!$E44-1,0),"N/A")</f>
        <v>N/A</v>
      </c>
      <c r="M44" s="126" t="str">
        <f ca="1">IF(AND($E44&gt;0, OFFSET(Requirements!M$15,Requirements!$E44-1,0)&gt;0),'Health Care Resources'!L29/OFFSET(Requirements!M$15,Requirements!$E44-1,0),"N/A")</f>
        <v>N/A</v>
      </c>
      <c r="N44" s="126" t="str">
        <f ca="1">IF(AND($E44&gt;0, OFFSET(Requirements!N$15,Requirements!$E44-1,0)&gt;0),'Health Care Resources'!M29/OFFSET(Requirements!N$15,Requirements!$E44-1,0),"N/A")</f>
        <v>N/A</v>
      </c>
      <c r="O44" s="126" t="str">
        <f ca="1">IF(AND($E44&gt;0, OFFSET(Requirements!O$15,Requirements!$E44-1,0)&gt;0),'Health Care Resources'!N29/OFFSET(Requirements!O$15,Requirements!$E44-1,0),"N/A")</f>
        <v>N/A</v>
      </c>
      <c r="P44" s="126" t="str">
        <f ca="1">IF(AND($E44&gt;0, OFFSET(Requirements!P$15,Requirements!$E44-1,0)&gt;0),'Health Care Resources'!O29/OFFSET(Requirements!P$15,Requirements!$E44-1,0),"N/A")</f>
        <v>N/A</v>
      </c>
      <c r="Q44" s="126" t="str">
        <f ca="1">IF(AND($E44&gt;0, OFFSET(Requirements!Q$15,Requirements!$E44-1,0)&gt;0),'Health Care Resources'!P29/OFFSET(Requirements!Q$15,Requirements!$E44-1,0),"N/A")</f>
        <v>N/A</v>
      </c>
      <c r="R44" s="126" t="str">
        <f ca="1">IF(AND($E44&gt;0, OFFSET(Requirements!R$15,Requirements!$E44-1,0)&gt;0),'Health Care Resources'!Q29/OFFSET(Requirements!R$15,Requirements!$E44-1,0),"N/A")</f>
        <v>N/A</v>
      </c>
      <c r="S44" s="126" t="str">
        <f ca="1">IF(AND($E44&gt;0, OFFSET(Requirements!S$15,Requirements!$E44-1,0)&gt;0),'Health Care Resources'!R29/OFFSET(Requirements!S$15,Requirements!$E44-1,0),"N/A")</f>
        <v>N/A</v>
      </c>
      <c r="T44" s="126" t="str">
        <f ca="1">IF(AND($E44&gt;0, OFFSET(Requirements!T$15,Requirements!$E44-1,0)&gt;0),'Health Care Resources'!S29/OFFSET(Requirements!T$15,Requirements!$E44-1,0),"N/A")</f>
        <v>N/A</v>
      </c>
      <c r="U44" s="126" t="str">
        <f ca="1">IF(AND($E44&gt;0, OFFSET(Requirements!U$15,Requirements!$E44-1,0)&gt;0),'Health Care Resources'!T29/OFFSET(Requirements!U$15,Requirements!$E44-1,0),"N/A")</f>
        <v>N/A</v>
      </c>
      <c r="V44" s="126" t="str">
        <f ca="1">IF(AND($E44&gt;0, OFFSET(Requirements!V$15,Requirements!$E44-1,0)&gt;0),'Health Care Resources'!U29/OFFSET(Requirements!V$15,Requirements!$E44-1,0),"N/A")</f>
        <v>N/A</v>
      </c>
      <c r="W44" s="126" t="str">
        <f ca="1">IF(AND($E44&gt;0, OFFSET(Requirements!W$15,Requirements!$E44-1,0)&gt;0),'Health Care Resources'!V29/OFFSET(Requirements!W$15,Requirements!$E44-1,0),"N/A")</f>
        <v>N/A</v>
      </c>
      <c r="X44" s="126" t="str">
        <f ca="1">IF(AND($E44&gt;0, OFFSET(Requirements!X$15,Requirements!$E44-1,0)&gt;0),'Health Care Resources'!W29/OFFSET(Requirements!X$15,Requirements!$E44-1,0),"N/A")</f>
        <v>N/A</v>
      </c>
      <c r="Y44" s="126" t="str">
        <f ca="1">IF(AND($E44&gt;0, OFFSET(Requirements!Y$15,Requirements!$E44-1,0)&gt;0),'Health Care Resources'!X29/OFFSET(Requirements!Y$15,Requirements!$E44-1,0),"N/A")</f>
        <v>N/A</v>
      </c>
      <c r="Z44" s="126" t="str">
        <f ca="1">IF(AND($E44&gt;0, OFFSET(Requirements!Z$15,Requirements!$E44-1,0)&gt;0),'Health Care Resources'!Y29/OFFSET(Requirements!Z$15,Requirements!$E44-1,0),"N/A")</f>
        <v>N/A</v>
      </c>
      <c r="AA44" s="126" t="str">
        <f ca="1">IF(AND($E44&gt;0, OFFSET(Requirements!AA$15,Requirements!$E44-1,0)&gt;0),'Health Care Resources'!Z29/OFFSET(Requirements!AA$15,Requirements!$E44-1,0),"N/A")</f>
        <v>N/A</v>
      </c>
      <c r="AB44" s="126" t="str">
        <f ca="1">IF(AND($E44&gt;0, OFFSET(Requirements!AB$15,Requirements!$E44-1,0)&gt;0),'Health Care Resources'!AA29/OFFSET(Requirements!AB$15,Requirements!$E44-1,0),"N/A")</f>
        <v>N/A</v>
      </c>
      <c r="AC44" s="126" t="str">
        <f ca="1">IF(AND($E44&gt;0, OFFSET(Requirements!AC$15,Requirements!$E44-1,0)&gt;0),'Health Care Resources'!AB29/OFFSET(Requirements!AC$15,Requirements!$E44-1,0),"N/A")</f>
        <v>N/A</v>
      </c>
      <c r="AD44" s="126" t="str">
        <f ca="1">IF(AND($E44&gt;0, OFFSET(Requirements!AD$15,Requirements!$E44-1,0)&gt;0),'Health Care Resources'!AC29/OFFSET(Requirements!AD$15,Requirements!$E44-1,0),"N/A")</f>
        <v>N/A</v>
      </c>
      <c r="AE44" s="127" t="str">
        <f ca="1">IF(AND($E44&gt;0, OFFSET(Requirements!AE$15,Requirements!$E44-1,0)&gt;0),'Health Care Resources'!AD29/OFFSET(Requirements!AE$15,Requirements!$E44-1,0),"N/A")</f>
        <v>N/A</v>
      </c>
      <c r="AF44" s="131" t="str">
        <f t="shared" si="13"/>
        <v/>
      </c>
      <c r="AG44" s="39"/>
    </row>
    <row r="45" spans="3:33" ht="17" customHeight="1" thickBot="1">
      <c r="C45" s="105">
        <v>20</v>
      </c>
      <c r="D45" s="62">
        <f t="shared" si="10"/>
        <v>0</v>
      </c>
      <c r="E45" s="106">
        <f t="shared" si="11"/>
        <v>0</v>
      </c>
      <c r="F45" s="94">
        <f t="shared" si="12"/>
        <v>0</v>
      </c>
      <c r="G45" s="128" t="str">
        <f ca="1">IF(AND($E45&gt;0, OFFSET(Requirements!G$15,Requirements!$E45-1,0)&gt;0),'Health Care Resources'!F30/OFFSET(Requirements!G$15,Requirements!$E45-1,0),"N/A")</f>
        <v>N/A</v>
      </c>
      <c r="H45" s="129" t="str">
        <f ca="1">IF(AND($E45&gt;0, OFFSET(Requirements!H$15,Requirements!$E45-1,0)&gt;0),'Health Care Resources'!G30/OFFSET(Requirements!H$15,Requirements!$E45-1,0),"N/A")</f>
        <v>N/A</v>
      </c>
      <c r="I45" s="129" t="str">
        <f ca="1">IF(AND($E45&gt;0, OFFSET(Requirements!I$15,Requirements!$E45-1,0)&gt;0),'Health Care Resources'!H30/OFFSET(Requirements!I$15,Requirements!$E45-1,0),"N/A")</f>
        <v>N/A</v>
      </c>
      <c r="J45" s="129" t="str">
        <f ca="1">IF(AND($E45&gt;0, OFFSET(Requirements!J$15,Requirements!$E45-1,0)&gt;0),'Health Care Resources'!I30/OFFSET(Requirements!J$15,Requirements!$E45-1,0),"N/A")</f>
        <v>N/A</v>
      </c>
      <c r="K45" s="129" t="str">
        <f ca="1">IF(AND($E45&gt;0, OFFSET(Requirements!K$15,Requirements!$E45-1,0)&gt;0),'Health Care Resources'!J30/OFFSET(Requirements!K$15,Requirements!$E45-1,0),"N/A")</f>
        <v>N/A</v>
      </c>
      <c r="L45" s="129" t="str">
        <f ca="1">IF(AND($E45&gt;0, OFFSET(Requirements!L$15,Requirements!$E45-1,0)&gt;0),'Health Care Resources'!K30/OFFSET(Requirements!L$15,Requirements!$E45-1,0),"N/A")</f>
        <v>N/A</v>
      </c>
      <c r="M45" s="129" t="str">
        <f ca="1">IF(AND($E45&gt;0, OFFSET(Requirements!M$15,Requirements!$E45-1,0)&gt;0),'Health Care Resources'!L30/OFFSET(Requirements!M$15,Requirements!$E45-1,0),"N/A")</f>
        <v>N/A</v>
      </c>
      <c r="N45" s="129" t="str">
        <f ca="1">IF(AND($E45&gt;0, OFFSET(Requirements!N$15,Requirements!$E45-1,0)&gt;0),'Health Care Resources'!M30/OFFSET(Requirements!N$15,Requirements!$E45-1,0),"N/A")</f>
        <v>N/A</v>
      </c>
      <c r="O45" s="129" t="str">
        <f ca="1">IF(AND($E45&gt;0, OFFSET(Requirements!O$15,Requirements!$E45-1,0)&gt;0),'Health Care Resources'!N30/OFFSET(Requirements!O$15,Requirements!$E45-1,0),"N/A")</f>
        <v>N/A</v>
      </c>
      <c r="P45" s="129" t="str">
        <f ca="1">IF(AND($E45&gt;0, OFFSET(Requirements!P$15,Requirements!$E45-1,0)&gt;0),'Health Care Resources'!O30/OFFSET(Requirements!P$15,Requirements!$E45-1,0),"N/A")</f>
        <v>N/A</v>
      </c>
      <c r="Q45" s="129" t="str">
        <f ca="1">IF(AND($E45&gt;0, OFFSET(Requirements!Q$15,Requirements!$E45-1,0)&gt;0),'Health Care Resources'!P30/OFFSET(Requirements!Q$15,Requirements!$E45-1,0),"N/A")</f>
        <v>N/A</v>
      </c>
      <c r="R45" s="129" t="str">
        <f ca="1">IF(AND($E45&gt;0, OFFSET(Requirements!R$15,Requirements!$E45-1,0)&gt;0),'Health Care Resources'!Q30/OFFSET(Requirements!R$15,Requirements!$E45-1,0),"N/A")</f>
        <v>N/A</v>
      </c>
      <c r="S45" s="129" t="str">
        <f ca="1">IF(AND($E45&gt;0, OFFSET(Requirements!S$15,Requirements!$E45-1,0)&gt;0),'Health Care Resources'!R30/OFFSET(Requirements!S$15,Requirements!$E45-1,0),"N/A")</f>
        <v>N/A</v>
      </c>
      <c r="T45" s="129" t="str">
        <f ca="1">IF(AND($E45&gt;0, OFFSET(Requirements!T$15,Requirements!$E45-1,0)&gt;0),'Health Care Resources'!S30/OFFSET(Requirements!T$15,Requirements!$E45-1,0),"N/A")</f>
        <v>N/A</v>
      </c>
      <c r="U45" s="129" t="str">
        <f ca="1">IF(AND($E45&gt;0, OFFSET(Requirements!U$15,Requirements!$E45-1,0)&gt;0),'Health Care Resources'!T30/OFFSET(Requirements!U$15,Requirements!$E45-1,0),"N/A")</f>
        <v>N/A</v>
      </c>
      <c r="V45" s="129" t="str">
        <f ca="1">IF(AND($E45&gt;0, OFFSET(Requirements!V$15,Requirements!$E45-1,0)&gt;0),'Health Care Resources'!U30/OFFSET(Requirements!V$15,Requirements!$E45-1,0),"N/A")</f>
        <v>N/A</v>
      </c>
      <c r="W45" s="129" t="str">
        <f ca="1">IF(AND($E45&gt;0, OFFSET(Requirements!W$15,Requirements!$E45-1,0)&gt;0),'Health Care Resources'!V30/OFFSET(Requirements!W$15,Requirements!$E45-1,0),"N/A")</f>
        <v>N/A</v>
      </c>
      <c r="X45" s="129" t="str">
        <f ca="1">IF(AND($E45&gt;0, OFFSET(Requirements!X$15,Requirements!$E45-1,0)&gt;0),'Health Care Resources'!W30/OFFSET(Requirements!X$15,Requirements!$E45-1,0),"N/A")</f>
        <v>N/A</v>
      </c>
      <c r="Y45" s="129" t="str">
        <f ca="1">IF(AND($E45&gt;0, OFFSET(Requirements!Y$15,Requirements!$E45-1,0)&gt;0),'Health Care Resources'!X30/OFFSET(Requirements!Y$15,Requirements!$E45-1,0),"N/A")</f>
        <v>N/A</v>
      </c>
      <c r="Z45" s="129" t="str">
        <f ca="1">IF(AND($E45&gt;0, OFFSET(Requirements!Z$15,Requirements!$E45-1,0)&gt;0),'Health Care Resources'!Y30/OFFSET(Requirements!Z$15,Requirements!$E45-1,0),"N/A")</f>
        <v>N/A</v>
      </c>
      <c r="AA45" s="129" t="str">
        <f ca="1">IF(AND($E45&gt;0, OFFSET(Requirements!AA$15,Requirements!$E45-1,0)&gt;0),'Health Care Resources'!Z30/OFFSET(Requirements!AA$15,Requirements!$E45-1,0),"N/A")</f>
        <v>N/A</v>
      </c>
      <c r="AB45" s="129" t="str">
        <f ca="1">IF(AND($E45&gt;0, OFFSET(Requirements!AB$15,Requirements!$E45-1,0)&gt;0),'Health Care Resources'!AA30/OFFSET(Requirements!AB$15,Requirements!$E45-1,0),"N/A")</f>
        <v>N/A</v>
      </c>
      <c r="AC45" s="129" t="str">
        <f ca="1">IF(AND($E45&gt;0, OFFSET(Requirements!AC$15,Requirements!$E45-1,0)&gt;0),'Health Care Resources'!AB30/OFFSET(Requirements!AC$15,Requirements!$E45-1,0),"N/A")</f>
        <v>N/A</v>
      </c>
      <c r="AD45" s="129" t="str">
        <f ca="1">IF(AND($E45&gt;0, OFFSET(Requirements!AD$15,Requirements!$E45-1,0)&gt;0),'Health Care Resources'!AC30/OFFSET(Requirements!AD$15,Requirements!$E45-1,0),"N/A")</f>
        <v>N/A</v>
      </c>
      <c r="AE45" s="130" t="str">
        <f ca="1">IF(AND($E45&gt;0, OFFSET(Requirements!AE$15,Requirements!$E45-1,0)&gt;0),'Health Care Resources'!AD30/OFFSET(Requirements!AE$15,Requirements!$E45-1,0),"N/A")</f>
        <v>N/A</v>
      </c>
      <c r="AF45" s="131" t="str">
        <f t="shared" si="13"/>
        <v/>
      </c>
      <c r="AG45" s="39"/>
    </row>
    <row r="48" spans="3:33" customFormat="1"/>
    <row r="49" spans="4:31" customFormat="1" ht="17" thickBot="1">
      <c r="D49" s="15"/>
    </row>
    <row r="50" spans="4:31" customFormat="1" ht="175" customHeight="1" thickBot="1">
      <c r="F50" s="211" t="s">
        <v>453</v>
      </c>
      <c r="G50" s="212" t="str">
        <f t="shared" ref="G50:AE50" si="14">G6</f>
        <v>N/A</v>
      </c>
      <c r="H50" s="213" t="str">
        <f t="shared" si="14"/>
        <v>Врач-специалист (интенсивная терапия)</v>
      </c>
      <c r="I50" s="213" t="str">
        <f t="shared" si="14"/>
        <v>Врач-специалист (диализ)</v>
      </c>
      <c r="J50" s="213" t="str">
        <f t="shared" si="14"/>
        <v>Врач-специалист (ЭКМО)</v>
      </c>
      <c r="K50" s="213" t="str">
        <f t="shared" si="14"/>
        <v>Врач-специалист (радиология)</v>
      </c>
      <c r="L50" s="213" t="str">
        <f t="shared" si="14"/>
        <v xml:space="preserve">Врач-специалист (госпитальная медицина) </v>
      </c>
      <c r="M50" s="213" t="str">
        <f t="shared" si="14"/>
        <v>Специалист-профессионал по сестринской помощи (амбулаторные больные)</v>
      </c>
      <c r="N50" s="213" t="str">
        <f t="shared" si="14"/>
        <v>Специалист-профессионал по сестринской помощи (палатный)</v>
      </c>
      <c r="O50" s="213" t="str">
        <f t="shared" si="14"/>
        <v>Специалист-профессионал по сестринской помощи (интенсивная терапия)</v>
      </c>
      <c r="P50" s="213" t="str">
        <f t="shared" si="14"/>
        <v>Специалист-профессионал по сестринской помощи (ЭКМО)</v>
      </c>
      <c r="Q50" s="213" t="str">
        <f t="shared" si="14"/>
        <v>Специалист-профессионал по сестринской помощи (диализ)</v>
      </c>
      <c r="R50" s="213" t="str">
        <f t="shared" si="14"/>
        <v>Специалист по респираторной терапии (РТ)</v>
      </c>
      <c r="S50" s="213" t="str">
        <f t="shared" si="14"/>
        <v>Техник по обслуживанию медицинского оборудования (радиология)</v>
      </c>
      <c r="T50" s="213" t="str">
        <f t="shared" si="14"/>
        <v>Техник-фармацевт</v>
      </c>
      <c r="U50" s="213" t="str">
        <f t="shared" si="14"/>
        <v>Техник-лаборант</v>
      </c>
      <c r="V50" s="213" t="str">
        <f t="shared" si="14"/>
        <v>Фармацевт</v>
      </c>
      <c r="W50" s="213" t="str">
        <f t="shared" si="14"/>
        <v>Диетолог и нутрициолог</v>
      </c>
      <c r="X50" s="213" t="str">
        <f t="shared" si="14"/>
        <v>Вспомогательный персонал больницы (уборщицы и санитарки)</v>
      </c>
      <c r="Y50" s="213" t="str">
        <f t="shared" si="14"/>
        <v>Вспомогательный персонал больницы (медицинские секретари)</v>
      </c>
      <c r="Z50" s="213" t="str">
        <f t="shared" si="14"/>
        <v>Поддержка пациентов (социальная работа и консультирование)</v>
      </c>
      <c r="AA50" s="213" t="str">
        <f t="shared" si="14"/>
        <v>Поддержка пациентов (физиотерапия и трудотерапия)</v>
      </c>
      <c r="AB50" s="213" t="str">
        <f t="shared" si="14"/>
        <v>Поддержка пациентов (менеджер по ведению случаев)</v>
      </c>
      <c r="AC50" s="213" t="str">
        <f t="shared" si="14"/>
        <v>Помощник по уходу за больными/помощник врача</v>
      </c>
      <c r="AD50" s="213" t="str">
        <f t="shared" si="14"/>
        <v>N/A</v>
      </c>
      <c r="AE50" s="214" t="str">
        <f t="shared" si="14"/>
        <v>N/A</v>
      </c>
    </row>
    <row r="51" spans="4:31" customFormat="1" ht="17" customHeight="1" thickBot="1">
      <c r="D51" s="151" t="s">
        <v>460</v>
      </c>
      <c r="E51" s="215"/>
      <c r="F51" s="215"/>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7"/>
    </row>
    <row r="52" spans="4:31" customFormat="1">
      <c r="D52" s="80">
        <v>1</v>
      </c>
      <c r="E52" s="218" t="str">
        <f>VLOOKUP(Requirements!E8,LU_Severity,2,FALSE)</f>
        <v>Легкая</v>
      </c>
      <c r="F52" s="219">
        <f>MAX('COVID-19 Cases'!C$10:C130)</f>
        <v>44094.240384891782</v>
      </c>
      <c r="G52" s="226">
        <f t="shared" ref="G52:AE52" ca="1" si="15">$F52*G15</f>
        <v>0</v>
      </c>
      <c r="H52" s="229">
        <f t="shared" ca="1" si="15"/>
        <v>0</v>
      </c>
      <c r="I52" s="229">
        <f t="shared" ca="1" si="15"/>
        <v>0</v>
      </c>
      <c r="J52" s="229">
        <f t="shared" ca="1" si="15"/>
        <v>0</v>
      </c>
      <c r="K52" s="229">
        <f t="shared" ca="1" si="15"/>
        <v>0</v>
      </c>
      <c r="L52" s="229">
        <f t="shared" ca="1" si="15"/>
        <v>0</v>
      </c>
      <c r="M52" s="229">
        <f t="shared" ca="1" si="15"/>
        <v>881.88480769783564</v>
      </c>
      <c r="N52" s="229">
        <f t="shared" ca="1" si="15"/>
        <v>0</v>
      </c>
      <c r="O52" s="229">
        <f t="shared" ca="1" si="15"/>
        <v>0</v>
      </c>
      <c r="P52" s="229">
        <f t="shared" ca="1" si="15"/>
        <v>0</v>
      </c>
      <c r="Q52" s="229">
        <f t="shared" ca="1" si="15"/>
        <v>0</v>
      </c>
      <c r="R52" s="229">
        <f t="shared" ca="1" si="15"/>
        <v>0</v>
      </c>
      <c r="S52" s="229">
        <f t="shared" ca="1" si="15"/>
        <v>0</v>
      </c>
      <c r="T52" s="229">
        <f t="shared" ca="1" si="15"/>
        <v>0</v>
      </c>
      <c r="U52" s="229">
        <f t="shared" ca="1" si="15"/>
        <v>0</v>
      </c>
      <c r="V52" s="229">
        <f t="shared" ca="1" si="15"/>
        <v>0</v>
      </c>
      <c r="W52" s="229">
        <f t="shared" ca="1" si="15"/>
        <v>0</v>
      </c>
      <c r="X52" s="229">
        <f t="shared" ca="1" si="15"/>
        <v>0</v>
      </c>
      <c r="Y52" s="229">
        <f t="shared" ca="1" si="15"/>
        <v>0</v>
      </c>
      <c r="Z52" s="229">
        <f t="shared" ca="1" si="15"/>
        <v>0</v>
      </c>
      <c r="AA52" s="229">
        <f t="shared" ca="1" si="15"/>
        <v>0</v>
      </c>
      <c r="AB52" s="229">
        <f t="shared" ca="1" si="15"/>
        <v>0</v>
      </c>
      <c r="AC52" s="229">
        <f t="shared" ca="1" si="15"/>
        <v>1047.2382091411798</v>
      </c>
      <c r="AD52" s="229">
        <f t="shared" ca="1" si="15"/>
        <v>0</v>
      </c>
      <c r="AE52" s="230">
        <f t="shared" ca="1" si="15"/>
        <v>0</v>
      </c>
    </row>
    <row r="53" spans="4:31" customFormat="1">
      <c r="D53" s="220">
        <v>2</v>
      </c>
      <c r="E53" s="221" t="str">
        <f>VLOOKUP(Requirements!E9,LU_Severity,2,FALSE)</f>
        <v>Умеренная</v>
      </c>
      <c r="F53" s="222">
        <f>MAX('COVID-19 Cases'!D10:D130)</f>
        <v>2645.5063742378497</v>
      </c>
      <c r="G53" s="227">
        <f t="shared" ref="G53:AE53" ca="1" si="16">$F53*G16</f>
        <v>0</v>
      </c>
      <c r="H53" s="231">
        <f t="shared" ca="1" si="16"/>
        <v>0</v>
      </c>
      <c r="I53" s="231">
        <f t="shared" ca="1" si="16"/>
        <v>0</v>
      </c>
      <c r="J53" s="231">
        <f t="shared" ca="1" si="16"/>
        <v>0</v>
      </c>
      <c r="K53" s="231">
        <f t="shared" ca="1" si="16"/>
        <v>0</v>
      </c>
      <c r="L53" s="231">
        <f t="shared" ca="1" si="16"/>
        <v>165.34414838986561</v>
      </c>
      <c r="M53" s="231">
        <f t="shared" ca="1" si="16"/>
        <v>0</v>
      </c>
      <c r="N53" s="231">
        <f t="shared" ca="1" si="16"/>
        <v>1210.3191662138163</v>
      </c>
      <c r="O53" s="231">
        <f t="shared" ca="1" si="16"/>
        <v>0</v>
      </c>
      <c r="P53" s="231">
        <f t="shared" ca="1" si="16"/>
        <v>0</v>
      </c>
      <c r="Q53" s="231">
        <f t="shared" ca="1" si="16"/>
        <v>0</v>
      </c>
      <c r="R53" s="231">
        <f t="shared" ca="1" si="16"/>
        <v>0</v>
      </c>
      <c r="S53" s="231">
        <f t="shared" ca="1" si="16"/>
        <v>0</v>
      </c>
      <c r="T53" s="231">
        <f t="shared" ca="1" si="16"/>
        <v>82.672074194932804</v>
      </c>
      <c r="U53" s="231">
        <f t="shared" ca="1" si="16"/>
        <v>109.1271379373113</v>
      </c>
      <c r="V53" s="231">
        <f t="shared" ca="1" si="16"/>
        <v>165.34414838986561</v>
      </c>
      <c r="W53" s="231">
        <f t="shared" ca="1" si="16"/>
        <v>0</v>
      </c>
      <c r="X53" s="231">
        <f t="shared" ca="1" si="16"/>
        <v>109.1271379373113</v>
      </c>
      <c r="Y53" s="231">
        <f t="shared" ca="1" si="16"/>
        <v>82.672074194932804</v>
      </c>
      <c r="Z53" s="231">
        <f t="shared" ca="1" si="16"/>
        <v>165.34414838986561</v>
      </c>
      <c r="AA53" s="231">
        <f t="shared" ca="1" si="16"/>
        <v>0</v>
      </c>
      <c r="AB53" s="231">
        <f t="shared" ca="1" si="16"/>
        <v>165.34414838986561</v>
      </c>
      <c r="AC53" s="231">
        <f t="shared" ca="1" si="16"/>
        <v>0</v>
      </c>
      <c r="AD53" s="231">
        <f t="shared" ca="1" si="16"/>
        <v>0</v>
      </c>
      <c r="AE53" s="232">
        <f t="shared" ca="1" si="16"/>
        <v>0</v>
      </c>
    </row>
    <row r="54" spans="4:31" customFormat="1">
      <c r="D54" s="220">
        <v>3</v>
      </c>
      <c r="E54" s="221" t="str">
        <f>VLOOKUP(Requirements!E10,LU_Severity,2,FALSE)</f>
        <v>Тяжелая</v>
      </c>
      <c r="F54" s="222">
        <f>MAX('COVID-19 Cases'!E10:E130)</f>
        <v>3905.5465977652611</v>
      </c>
      <c r="G54" s="227">
        <f t="shared" ref="G54:AE54" ca="1" si="17">$F54*G17</f>
        <v>0</v>
      </c>
      <c r="H54" s="231">
        <f t="shared" ca="1" si="17"/>
        <v>0</v>
      </c>
      <c r="I54" s="231">
        <f t="shared" ca="1" si="17"/>
        <v>0</v>
      </c>
      <c r="J54" s="231">
        <f t="shared" ca="1" si="17"/>
        <v>0</v>
      </c>
      <c r="K54" s="231">
        <f t="shared" ca="1" si="17"/>
        <v>0</v>
      </c>
      <c r="L54" s="231">
        <f t="shared" ca="1" si="17"/>
        <v>382.25537325627494</v>
      </c>
      <c r="M54" s="231">
        <f t="shared" ca="1" si="17"/>
        <v>0</v>
      </c>
      <c r="N54" s="231">
        <f t="shared" ca="1" si="17"/>
        <v>2274.9808931982648</v>
      </c>
      <c r="O54" s="231">
        <f t="shared" ca="1" si="17"/>
        <v>0</v>
      </c>
      <c r="P54" s="231">
        <f t="shared" ca="1" si="17"/>
        <v>0</v>
      </c>
      <c r="Q54" s="231">
        <f t="shared" ca="1" si="17"/>
        <v>0</v>
      </c>
      <c r="R54" s="231">
        <f t="shared" ca="1" si="17"/>
        <v>1504.5674455777287</v>
      </c>
      <c r="S54" s="231">
        <f t="shared" ca="1" si="17"/>
        <v>0</v>
      </c>
      <c r="T54" s="231">
        <f t="shared" ca="1" si="17"/>
        <v>122.04833118016441</v>
      </c>
      <c r="U54" s="231">
        <f t="shared" ca="1" si="17"/>
        <v>161.10379715781704</v>
      </c>
      <c r="V54" s="231">
        <f t="shared" ca="1" si="17"/>
        <v>244.09666236032882</v>
      </c>
      <c r="W54" s="231">
        <f t="shared" ca="1" si="17"/>
        <v>122.04833118016441</v>
      </c>
      <c r="X54" s="231">
        <f t="shared" ca="1" si="17"/>
        <v>161.10379715781704</v>
      </c>
      <c r="Y54" s="231">
        <f t="shared" ca="1" si="17"/>
        <v>122.04833118016441</v>
      </c>
      <c r="Z54" s="231">
        <f t="shared" ca="1" si="17"/>
        <v>244.09666236032882</v>
      </c>
      <c r="AA54" s="231">
        <f t="shared" ca="1" si="17"/>
        <v>244.09666236032882</v>
      </c>
      <c r="AB54" s="231">
        <f t="shared" ca="1" si="17"/>
        <v>244.09666236032882</v>
      </c>
      <c r="AC54" s="231">
        <f t="shared" ca="1" si="17"/>
        <v>0</v>
      </c>
      <c r="AD54" s="231">
        <f t="shared" ca="1" si="17"/>
        <v>0</v>
      </c>
      <c r="AE54" s="232">
        <f t="shared" ca="1" si="17"/>
        <v>0</v>
      </c>
    </row>
    <row r="55" spans="4:31" customFormat="1" ht="17" thickBot="1">
      <c r="D55" s="223">
        <v>4</v>
      </c>
      <c r="E55" s="224" t="str">
        <f>VLOOKUP(Requirements!E11,LU_Severity,2,FALSE)</f>
        <v>Критическое состояние</v>
      </c>
      <c r="F55" s="225">
        <f>MAX('COVID-19 Cases'!F10:F130)</f>
        <v>262.47184860850251</v>
      </c>
      <c r="G55" s="228">
        <f t="shared" ref="G55:AE55" ca="1" si="18">$F55*G18</f>
        <v>0</v>
      </c>
      <c r="H55" s="233">
        <f t="shared" ca="1" si="18"/>
        <v>112.53480509089545</v>
      </c>
      <c r="I55" s="233">
        <f t="shared" ca="1" si="18"/>
        <v>5.9056165936913061</v>
      </c>
      <c r="J55" s="233">
        <f t="shared" ca="1" si="18"/>
        <v>4.9213471614094217</v>
      </c>
      <c r="K55" s="233">
        <f t="shared" ca="1" si="18"/>
        <v>3.9780889554726162</v>
      </c>
      <c r="L55" s="233">
        <f t="shared" ca="1" si="18"/>
        <v>0</v>
      </c>
      <c r="M55" s="233">
        <f t="shared" ca="1" si="18"/>
        <v>0</v>
      </c>
      <c r="N55" s="233">
        <f t="shared" ca="1" si="18"/>
        <v>0</v>
      </c>
      <c r="O55" s="233">
        <f t="shared" ca="1" si="18"/>
        <v>485.77797605745508</v>
      </c>
      <c r="P55" s="233">
        <f t="shared" ca="1" si="18"/>
        <v>59.056165936913061</v>
      </c>
      <c r="Q55" s="233">
        <f t="shared" ca="1" si="18"/>
        <v>141.73479824859137</v>
      </c>
      <c r="R55" s="233">
        <f t="shared" ca="1" si="18"/>
        <v>249.34825617807738</v>
      </c>
      <c r="S55" s="233">
        <f t="shared" ca="1" si="18"/>
        <v>9.5556157384032954</v>
      </c>
      <c r="T55" s="233">
        <f t="shared" ca="1" si="18"/>
        <v>8.2022452690157035</v>
      </c>
      <c r="U55" s="233">
        <f t="shared" ca="1" si="18"/>
        <v>16.404490538031407</v>
      </c>
      <c r="V55" s="233">
        <f t="shared" ca="1" si="18"/>
        <v>32.808981076062814</v>
      </c>
      <c r="W55" s="233">
        <f t="shared" ca="1" si="18"/>
        <v>16.404490538031407</v>
      </c>
      <c r="X55" s="233">
        <f t="shared" ca="1" si="18"/>
        <v>16.404490538031407</v>
      </c>
      <c r="Y55" s="233">
        <f t="shared" ca="1" si="18"/>
        <v>8.2022452690157035</v>
      </c>
      <c r="Z55" s="233">
        <f t="shared" ca="1" si="18"/>
        <v>16.404490538031407</v>
      </c>
      <c r="AA55" s="233">
        <f t="shared" ca="1" si="18"/>
        <v>16.404490538031407</v>
      </c>
      <c r="AB55" s="233">
        <f t="shared" ca="1" si="18"/>
        <v>16.404490538031407</v>
      </c>
      <c r="AC55" s="233">
        <f t="shared" ca="1" si="18"/>
        <v>0</v>
      </c>
      <c r="AD55" s="233">
        <f t="shared" ca="1" si="18"/>
        <v>0</v>
      </c>
      <c r="AE55" s="234">
        <f t="shared" ca="1" si="18"/>
        <v>0</v>
      </c>
    </row>
    <row r="56" spans="4:31" customFormat="1" ht="17" customHeight="1" thickBot="1">
      <c r="F56" s="235" t="s">
        <v>461</v>
      </c>
      <c r="G56" s="236">
        <f t="shared" ref="G56:AE56" ca="1" si="19">SUM(G52:G55)</f>
        <v>0</v>
      </c>
      <c r="H56" s="237">
        <f t="shared" ca="1" si="19"/>
        <v>112.53480509089545</v>
      </c>
      <c r="I56" s="237">
        <f t="shared" ca="1" si="19"/>
        <v>5.9056165936913061</v>
      </c>
      <c r="J56" s="237">
        <f t="shared" ca="1" si="19"/>
        <v>4.9213471614094217</v>
      </c>
      <c r="K56" s="237">
        <f t="shared" ca="1" si="19"/>
        <v>3.9780889554726162</v>
      </c>
      <c r="L56" s="237">
        <f t="shared" ca="1" si="19"/>
        <v>547.5995216461406</v>
      </c>
      <c r="M56" s="237">
        <f t="shared" ca="1" si="19"/>
        <v>881.88480769783564</v>
      </c>
      <c r="N56" s="237">
        <f t="shared" ca="1" si="19"/>
        <v>3485.3000594120813</v>
      </c>
      <c r="O56" s="237">
        <f t="shared" ca="1" si="19"/>
        <v>485.77797605745508</v>
      </c>
      <c r="P56" s="237">
        <f t="shared" ca="1" si="19"/>
        <v>59.056165936913061</v>
      </c>
      <c r="Q56" s="237">
        <f t="shared" ca="1" si="19"/>
        <v>141.73479824859137</v>
      </c>
      <c r="R56" s="237">
        <f t="shared" ca="1" si="19"/>
        <v>1753.9157017558061</v>
      </c>
      <c r="S56" s="237">
        <f t="shared" ca="1" si="19"/>
        <v>9.5556157384032954</v>
      </c>
      <c r="T56" s="237">
        <f t="shared" ca="1" si="19"/>
        <v>212.92265064411291</v>
      </c>
      <c r="U56" s="237">
        <f t="shared" ca="1" si="19"/>
        <v>286.63542563315974</v>
      </c>
      <c r="V56" s="237">
        <f t="shared" ca="1" si="19"/>
        <v>442.24979182625725</v>
      </c>
      <c r="W56" s="237">
        <f t="shared" ca="1" si="19"/>
        <v>138.45282171819582</v>
      </c>
      <c r="X56" s="237">
        <f t="shared" ca="1" si="19"/>
        <v>286.63542563315974</v>
      </c>
      <c r="Y56" s="237">
        <f t="shared" ca="1" si="19"/>
        <v>212.92265064411291</v>
      </c>
      <c r="Z56" s="237">
        <f t="shared" ca="1" si="19"/>
        <v>425.84530128822581</v>
      </c>
      <c r="AA56" s="237">
        <f t="shared" ca="1" si="19"/>
        <v>260.5011528983602</v>
      </c>
      <c r="AB56" s="237">
        <f t="shared" ca="1" si="19"/>
        <v>425.84530128822581</v>
      </c>
      <c r="AC56" s="237">
        <f t="shared" ca="1" si="19"/>
        <v>1047.2382091411798</v>
      </c>
      <c r="AD56" s="237">
        <f t="shared" ca="1" si="19"/>
        <v>0</v>
      </c>
      <c r="AE56" s="238">
        <f t="shared" ca="1" si="19"/>
        <v>0</v>
      </c>
    </row>
    <row r="57" spans="4:31" customFormat="1"/>
    <row r="58" spans="4:31" customFormat="1"/>
    <row r="59" spans="4:31" customFormat="1"/>
    <row r="60" spans="4:31" customFormat="1"/>
    <row r="61" spans="4:31" customFormat="1"/>
    <row r="62" spans="4:31" customFormat="1"/>
    <row r="63" spans="4:31" customFormat="1"/>
    <row r="64" spans="4:31"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spans="6:12" customFormat="1"/>
    <row r="82" spans="6:12" customFormat="1"/>
    <row r="83" spans="6:12" customFormat="1"/>
    <row r="84" spans="6:12" customFormat="1"/>
    <row r="85" spans="6:12" customFormat="1"/>
    <row r="86" spans="6:12" customFormat="1"/>
    <row r="87" spans="6:12" customFormat="1"/>
    <row r="88" spans="6:12" customFormat="1"/>
    <row r="89" spans="6:12" customFormat="1" ht="17" thickBot="1"/>
    <row r="90" spans="6:12" customFormat="1" ht="175" customHeight="1">
      <c r="F90" s="81" t="s">
        <v>403</v>
      </c>
      <c r="G90" s="249" t="str">
        <f t="shared" ref="G90:L90" si="20">G6</f>
        <v>N/A</v>
      </c>
      <c r="H90" s="249" t="str">
        <f t="shared" si="20"/>
        <v>Врач-специалист (интенсивная терапия)</v>
      </c>
      <c r="I90" s="249" t="str">
        <f t="shared" si="20"/>
        <v>Врач-специалист (диализ)</v>
      </c>
      <c r="J90" s="249" t="str">
        <f t="shared" si="20"/>
        <v>Врач-специалист (ЭКМО)</v>
      </c>
      <c r="K90" s="249" t="str">
        <f t="shared" si="20"/>
        <v>Врач-специалист (радиология)</v>
      </c>
      <c r="L90" s="250" t="str">
        <f t="shared" si="20"/>
        <v xml:space="preserve">Врач-специалист (госпитальная медицина) </v>
      </c>
    </row>
    <row r="91" spans="6:12" customFormat="1">
      <c r="F91" s="241" t="s">
        <v>404</v>
      </c>
      <c r="G91" s="246" t="str">
        <f>'Health Care Resources'!F32</f>
        <v/>
      </c>
      <c r="H91" s="246">
        <f>'Health Care Resources'!G32</f>
        <v>50</v>
      </c>
      <c r="I91" s="246">
        <f>'Health Care Resources'!H32</f>
        <v>2</v>
      </c>
      <c r="J91" s="246">
        <f>'Health Care Resources'!I32</f>
        <v>2</v>
      </c>
      <c r="K91" s="246">
        <f>'Health Care Resources'!J32</f>
        <v>2</v>
      </c>
      <c r="L91" s="246">
        <f>'Health Care Resources'!K32</f>
        <v>300</v>
      </c>
    </row>
    <row r="92" spans="6:12" customFormat="1" ht="17" thickBot="1">
      <c r="F92" s="244" t="s">
        <v>405</v>
      </c>
      <c r="G92" s="247">
        <f>IF(G91&lt;&gt;"", G56-G91, 0)</f>
        <v>0</v>
      </c>
      <c r="H92" s="247">
        <f t="shared" ref="H92:L92" ca="1" si="21">IF(H91&lt;&gt;"", H56-H91, 0)</f>
        <v>62.534805090895446</v>
      </c>
      <c r="I92" s="247">
        <f t="shared" ca="1" si="21"/>
        <v>3.9056165936913061</v>
      </c>
      <c r="J92" s="247">
        <f t="shared" ca="1" si="21"/>
        <v>2.9213471614094217</v>
      </c>
      <c r="K92" s="247">
        <f t="shared" ca="1" si="21"/>
        <v>1.9780889554726162</v>
      </c>
      <c r="L92" s="247">
        <f t="shared" ca="1" si="21"/>
        <v>247.5995216461406</v>
      </c>
    </row>
    <row r="93" spans="6:12" customFormat="1"/>
    <row r="95" spans="6:12" ht="17" thickBot="1"/>
    <row r="96" spans="6:12" s="2" customFormat="1" ht="175" customHeight="1">
      <c r="F96" s="81" t="s">
        <v>406</v>
      </c>
      <c r="G96" s="249" t="str">
        <f>M6</f>
        <v>Специалист-профессионал по сестринской помощи (амбулаторные больные)</v>
      </c>
      <c r="H96" s="249" t="str">
        <f>N6</f>
        <v>Специалист-профессионал по сестринской помощи (палатный)</v>
      </c>
      <c r="I96" s="249" t="str">
        <f>O6</f>
        <v>Специалист-профессионал по сестринской помощи (интенсивная терапия)</v>
      </c>
      <c r="J96" s="249" t="str">
        <f>P6</f>
        <v>Специалист-профессионал по сестринской помощи (ЭКМО)</v>
      </c>
      <c r="K96" s="250" t="str">
        <f>Q6</f>
        <v>Специалист-профессионал по сестринской помощи (диализ)</v>
      </c>
      <c r="L96" s="239"/>
    </row>
    <row r="97" spans="6:14" s="2" customFormat="1">
      <c r="F97" s="241" t="s">
        <v>404</v>
      </c>
      <c r="G97" s="347">
        <f>'Health Care Resources'!L32</f>
        <v>1010</v>
      </c>
      <c r="H97" s="347">
        <f>'Health Care Resources'!M32</f>
        <v>2300</v>
      </c>
      <c r="I97" s="347">
        <f>'Health Care Resources'!N32</f>
        <v>200</v>
      </c>
      <c r="J97" s="347">
        <f>'Health Care Resources'!O32</f>
        <v>30</v>
      </c>
      <c r="K97" s="347">
        <f>'Health Care Resources'!P32</f>
        <v>50</v>
      </c>
    </row>
    <row r="98" spans="6:14" s="2" customFormat="1" ht="17" thickBot="1">
      <c r="F98" s="244" t="s">
        <v>405</v>
      </c>
      <c r="G98" s="248">
        <f ca="1">IF(G97&lt;&gt;"", M56-G97, 0)</f>
        <v>-128.11519230216436</v>
      </c>
      <c r="H98" s="248">
        <f t="shared" ref="H98:K98" ca="1" si="22">IF(H97&lt;&gt;"", N56-H97, 0)</f>
        <v>1185.3000594120813</v>
      </c>
      <c r="I98" s="248">
        <f t="shared" ca="1" si="22"/>
        <v>285.77797605745508</v>
      </c>
      <c r="J98" s="248">
        <f t="shared" ca="1" si="22"/>
        <v>29.056165936913061</v>
      </c>
      <c r="K98" s="248">
        <f t="shared" ca="1" si="22"/>
        <v>91.734798248591375</v>
      </c>
    </row>
    <row r="99" spans="6:14" s="2" customFormat="1"/>
    <row r="100" spans="6:14" s="2" customFormat="1"/>
    <row r="101" spans="6:14" s="2" customFormat="1" ht="17" thickBot="1"/>
    <row r="102" spans="6:14" s="2" customFormat="1" ht="175" customHeight="1">
      <c r="F102" s="81" t="s">
        <v>407</v>
      </c>
      <c r="G102" s="251" t="str">
        <f t="shared" ref="G102:L102" si="23">R6</f>
        <v>Специалист по респираторной терапии (РТ)</v>
      </c>
      <c r="H102" s="251" t="str">
        <f t="shared" si="23"/>
        <v>Техник по обслуживанию медицинского оборудования (радиология)</v>
      </c>
      <c r="I102" s="251" t="str">
        <f t="shared" si="23"/>
        <v>Техник-фармацевт</v>
      </c>
      <c r="J102" s="251" t="str">
        <f t="shared" si="23"/>
        <v>Техник-лаборант</v>
      </c>
      <c r="K102" s="251" t="str">
        <f t="shared" si="23"/>
        <v>Фармацевт</v>
      </c>
      <c r="L102" s="252" t="str">
        <f t="shared" si="23"/>
        <v>Диетолог и нутрициолог</v>
      </c>
      <c r="M102" s="239"/>
    </row>
    <row r="103" spans="6:14" s="2" customFormat="1">
      <c r="F103" s="241" t="s">
        <v>404</v>
      </c>
      <c r="G103" s="242">
        <f>'Health Care Resources'!Q38</f>
        <v>800</v>
      </c>
      <c r="H103" s="242">
        <f>'Health Care Resources'!R38</f>
        <v>10</v>
      </c>
      <c r="I103" s="242">
        <f>'Health Care Resources'!S38</f>
        <v>140</v>
      </c>
      <c r="J103" s="242">
        <f>'Health Care Resources'!T38</f>
        <v>250</v>
      </c>
      <c r="K103" s="242">
        <f>'Health Care Resources'!U38</f>
        <v>250</v>
      </c>
      <c r="L103" s="243">
        <f>'Health Care Resources'!V38</f>
        <v>75</v>
      </c>
    </row>
    <row r="104" spans="6:14" s="2" customFormat="1" ht="17" thickBot="1">
      <c r="F104" s="244" t="s">
        <v>405</v>
      </c>
      <c r="G104" s="245">
        <f ca="1">IF(G103&lt;&gt;"", R56-G103, 0)</f>
        <v>953.91570175580614</v>
      </c>
      <c r="H104" s="245">
        <f t="shared" ref="H104:L104" ca="1" si="24">IF(H103&lt;&gt;"", S56-H103, 0)</f>
        <v>-0.44438426159670463</v>
      </c>
      <c r="I104" s="245">
        <f t="shared" ca="1" si="24"/>
        <v>72.922650644112906</v>
      </c>
      <c r="J104" s="245">
        <f t="shared" ca="1" si="24"/>
        <v>36.635425633159741</v>
      </c>
      <c r="K104" s="245">
        <f t="shared" ca="1" si="24"/>
        <v>192.24979182625725</v>
      </c>
      <c r="L104" s="245">
        <f t="shared" ca="1" si="24"/>
        <v>63.452821718195821</v>
      </c>
    </row>
    <row r="105" spans="6:14" s="2" customFormat="1"/>
    <row r="106" spans="6:14" s="2" customFormat="1"/>
    <row r="107" spans="6:14" s="2" customFormat="1" ht="17" thickBot="1"/>
    <row r="108" spans="6:14" s="2" customFormat="1" ht="175" customHeight="1">
      <c r="F108" s="81" t="s">
        <v>408</v>
      </c>
      <c r="G108" s="251" t="str">
        <f t="shared" ref="G108:L108" si="25">X6</f>
        <v>Вспомогательный персонал больницы (уборщицы и санитарки)</v>
      </c>
      <c r="H108" s="251" t="str">
        <f t="shared" si="25"/>
        <v>Вспомогательный персонал больницы (медицинские секретари)</v>
      </c>
      <c r="I108" s="251" t="str">
        <f t="shared" si="25"/>
        <v>Поддержка пациентов (социальная работа и консультирование)</v>
      </c>
      <c r="J108" s="251" t="str">
        <f t="shared" si="25"/>
        <v>Поддержка пациентов (физиотерапия и трудотерапия)</v>
      </c>
      <c r="K108" s="251" t="str">
        <f t="shared" si="25"/>
        <v>Поддержка пациентов (менеджер по ведению случаев)</v>
      </c>
      <c r="L108" s="251" t="str">
        <f t="shared" si="25"/>
        <v>Помощник по уходу за больными/помощник врача</v>
      </c>
      <c r="M108" s="251" t="str">
        <f>AD6</f>
        <v>N/A</v>
      </c>
      <c r="N108" s="252" t="str">
        <f>AE6</f>
        <v>N/A</v>
      </c>
    </row>
    <row r="109" spans="6:14">
      <c r="F109" s="241" t="s">
        <v>404</v>
      </c>
      <c r="G109" s="246">
        <f>'Health Care Resources'!W32</f>
        <v>200</v>
      </c>
      <c r="H109" s="246">
        <f>'Health Care Resources'!X32</f>
        <v>150</v>
      </c>
      <c r="I109" s="246">
        <f>'Health Care Resources'!Y32</f>
        <v>290</v>
      </c>
      <c r="J109" s="246">
        <f>'Health Care Resources'!Z32</f>
        <v>140</v>
      </c>
      <c r="K109" s="246">
        <f>'Health Care Resources'!AA32</f>
        <v>300</v>
      </c>
      <c r="L109" s="246">
        <f>'Health Care Resources'!AB32</f>
        <v>1510</v>
      </c>
      <c r="M109" s="246" t="str">
        <f>'Health Care Resources'!AC32</f>
        <v/>
      </c>
      <c r="N109" s="246" t="str">
        <f>'Health Care Resources'!AD32</f>
        <v/>
      </c>
    </row>
    <row r="110" spans="6:14" ht="17" thickBot="1">
      <c r="F110" s="244" t="s">
        <v>405</v>
      </c>
      <c r="G110" s="245">
        <f ca="1">IF(G109&lt;&gt;"", X56-G109, 0)</f>
        <v>86.635425633159741</v>
      </c>
      <c r="H110" s="245">
        <f t="shared" ref="H110:N110" ca="1" si="26">IF(H109&lt;&gt;"", Y56-H109, 0)</f>
        <v>62.922650644112906</v>
      </c>
      <c r="I110" s="245">
        <f t="shared" ca="1" si="26"/>
        <v>135.84530128822581</v>
      </c>
      <c r="J110" s="245">
        <f t="shared" ca="1" si="26"/>
        <v>120.5011528983602</v>
      </c>
      <c r="K110" s="245">
        <f t="shared" ca="1" si="26"/>
        <v>125.84530128822581</v>
      </c>
      <c r="L110" s="245">
        <f t="shared" ca="1" si="26"/>
        <v>-462.76179085882018</v>
      </c>
      <c r="M110" s="245">
        <f t="shared" si="26"/>
        <v>0</v>
      </c>
      <c r="N110" s="245">
        <f t="shared" si="26"/>
        <v>0</v>
      </c>
    </row>
  </sheetData>
  <sheetProtection algorithmName="SHA-512" hashValue="wQThmunuY0QpOR6ziZKexsq28s3tS46jSEZLjhHee7EGRPIyNBXk/RcuqB10F64qH4L/w3RXlWpePSDj/W2DfQ==" saltValue="4O+lhkh8govv1bRW4v7Yxw==" spinCount="100000" sheet="1" objects="1" scenarios="1" autoFilter="0" pivotTables="0"/>
  <mergeCells count="3">
    <mergeCell ref="D8:D14"/>
    <mergeCell ref="D15:D21"/>
    <mergeCell ref="D3:Q3"/>
  </mergeCells>
  <conditionalFormatting sqref="G15:AE21">
    <cfRule type="cellIs" dxfId="2" priority="4" operator="equal">
      <formula>0</formula>
    </cfRule>
  </conditionalFormatting>
  <conditionalFormatting sqref="G8:AE14">
    <cfRule type="cellIs" dxfId="1" priority="2" operator="equal">
      <formula>0</formula>
    </cfRule>
  </conditionalFormatting>
  <conditionalFormatting sqref="G26:AE45">
    <cfRule type="cellIs" dxfId="0" priority="1" operator="equal">
      <formula>"N/A"</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sheetPr>
  <dimension ref="A1:E40"/>
  <sheetViews>
    <sheetView showGridLines="0" showRowColHeaders="0" zoomScale="90" zoomScaleNormal="90" workbookViewId="0"/>
  </sheetViews>
  <sheetFormatPr baseColWidth="10" defaultColWidth="10.83203125" defaultRowHeight="16"/>
  <cols>
    <col min="1" max="1" width="1.83203125" style="4" customWidth="1"/>
    <col min="2" max="2" width="25.83203125" style="4" customWidth="1"/>
    <col min="3" max="3" width="81.6640625" style="4" customWidth="1"/>
    <col min="4" max="4" width="13.5" style="4" customWidth="1"/>
    <col min="5" max="16384" width="10.83203125" style="4"/>
  </cols>
  <sheetData>
    <row r="1" spans="1:5" s="98" customFormat="1" ht="31">
      <c r="B1" s="99" t="s">
        <v>148</v>
      </c>
      <c r="C1" s="99"/>
    </row>
    <row r="2" spans="1:5" s="5" customFormat="1"/>
    <row r="3" spans="1:5" s="479" customFormat="1" ht="20">
      <c r="B3" s="480" t="s">
        <v>124</v>
      </c>
      <c r="C3" s="523" t="str">
        <f>INDEX(B8:B21, COUNTA(D8:D21), 1)</f>
        <v>Версия 3.0 Окончательная</v>
      </c>
      <c r="D3" s="481"/>
      <c r="E3" s="481"/>
    </row>
    <row r="4" spans="1:5" s="479" customFormat="1" ht="20">
      <c r="B4" s="482" t="s">
        <v>125</v>
      </c>
      <c r="C4" s="524" t="str">
        <f>INDEX(D8:D21, COUNTA(D8:D21), 1)</f>
        <v>04/05/2020</v>
      </c>
      <c r="D4" s="481"/>
      <c r="E4" s="481"/>
    </row>
    <row r="5" spans="1:5">
      <c r="A5" s="7"/>
      <c r="B5" s="473"/>
      <c r="C5" s="473"/>
      <c r="D5" s="473"/>
      <c r="E5" s="473"/>
    </row>
    <row r="6" spans="1:5">
      <c r="A6" s="7"/>
      <c r="B6" s="473"/>
      <c r="C6" s="473"/>
      <c r="D6" s="473"/>
      <c r="E6" s="473"/>
    </row>
    <row r="7" spans="1:5" s="478" customFormat="1" ht="20">
      <c r="A7" s="477"/>
      <c r="B7" s="520" t="s">
        <v>124</v>
      </c>
      <c r="C7" s="521" t="s">
        <v>126</v>
      </c>
      <c r="D7" s="521" t="s">
        <v>125</v>
      </c>
      <c r="E7" s="522" t="s">
        <v>127</v>
      </c>
    </row>
    <row r="8" spans="1:5" ht="40">
      <c r="A8" s="7"/>
      <c r="B8" s="476" t="s">
        <v>128</v>
      </c>
      <c r="C8" s="476" t="s">
        <v>129</v>
      </c>
      <c r="D8" s="476" t="s">
        <v>5</v>
      </c>
      <c r="E8" s="476" t="s">
        <v>11</v>
      </c>
    </row>
    <row r="9" spans="1:5" ht="120">
      <c r="A9" s="7"/>
      <c r="B9" s="476" t="s">
        <v>130</v>
      </c>
      <c r="C9" s="476" t="s">
        <v>141</v>
      </c>
      <c r="D9" s="476" t="s">
        <v>10</v>
      </c>
      <c r="E9" s="476" t="s">
        <v>12</v>
      </c>
    </row>
    <row r="10" spans="1:5" ht="120">
      <c r="A10" s="7"/>
      <c r="B10" s="476" t="s">
        <v>131</v>
      </c>
      <c r="C10" s="476" t="s">
        <v>142</v>
      </c>
      <c r="D10" s="519">
        <v>43916</v>
      </c>
      <c r="E10" s="476" t="s">
        <v>13</v>
      </c>
    </row>
    <row r="11" spans="1:5" ht="20">
      <c r="A11" s="7"/>
      <c r="B11" s="476" t="s">
        <v>132</v>
      </c>
      <c r="C11" s="476" t="s">
        <v>133</v>
      </c>
      <c r="D11" s="476" t="s">
        <v>38</v>
      </c>
      <c r="E11" s="476" t="s">
        <v>12</v>
      </c>
    </row>
    <row r="12" spans="1:5" ht="20">
      <c r="A12" s="7"/>
      <c r="B12" s="476" t="s">
        <v>134</v>
      </c>
      <c r="C12" s="476" t="s">
        <v>143</v>
      </c>
      <c r="D12" s="476" t="s">
        <v>36</v>
      </c>
      <c r="E12" s="476" t="s">
        <v>13</v>
      </c>
    </row>
    <row r="13" spans="1:5" ht="80">
      <c r="A13" s="7"/>
      <c r="B13" s="476" t="s">
        <v>135</v>
      </c>
      <c r="C13" s="476" t="s">
        <v>144</v>
      </c>
      <c r="D13" s="476" t="s">
        <v>37</v>
      </c>
      <c r="E13" s="476" t="s">
        <v>61</v>
      </c>
    </row>
    <row r="14" spans="1:5" ht="100">
      <c r="A14" s="7"/>
      <c r="B14" s="476" t="s">
        <v>136</v>
      </c>
      <c r="C14" s="476" t="s">
        <v>145</v>
      </c>
      <c r="D14" s="476" t="s">
        <v>60</v>
      </c>
      <c r="E14" s="476" t="s">
        <v>13</v>
      </c>
    </row>
    <row r="15" spans="1:5" ht="40">
      <c r="A15" s="7"/>
      <c r="B15" s="476" t="s">
        <v>137</v>
      </c>
      <c r="C15" s="476" t="s">
        <v>138</v>
      </c>
      <c r="D15" s="476" t="s">
        <v>64</v>
      </c>
      <c r="E15" s="476" t="s">
        <v>13</v>
      </c>
    </row>
    <row r="16" spans="1:5" ht="20">
      <c r="A16" s="7"/>
      <c r="B16" s="476" t="s">
        <v>139</v>
      </c>
      <c r="C16" s="476" t="s">
        <v>146</v>
      </c>
      <c r="D16" s="476" t="s">
        <v>70</v>
      </c>
      <c r="E16" s="476" t="s">
        <v>61</v>
      </c>
    </row>
    <row r="17" spans="1:5" ht="40">
      <c r="A17" s="7"/>
      <c r="B17" s="476" t="s">
        <v>147</v>
      </c>
      <c r="C17" s="476" t="s">
        <v>140</v>
      </c>
      <c r="D17" s="476" t="s">
        <v>71</v>
      </c>
      <c r="E17" s="476" t="s">
        <v>13</v>
      </c>
    </row>
    <row r="18" spans="1:5" ht="60">
      <c r="A18" s="7"/>
      <c r="B18" s="476" t="s">
        <v>468</v>
      </c>
      <c r="C18" s="476" t="s">
        <v>469</v>
      </c>
      <c r="D18" s="476" t="s">
        <v>72</v>
      </c>
      <c r="E18" s="476" t="s">
        <v>13</v>
      </c>
    </row>
    <row r="19" spans="1:5" ht="40">
      <c r="A19" s="7"/>
      <c r="B19" s="476" t="s">
        <v>470</v>
      </c>
      <c r="C19" s="476" t="s">
        <v>472</v>
      </c>
      <c r="D19" s="476" t="s">
        <v>89</v>
      </c>
      <c r="E19" s="476" t="s">
        <v>13</v>
      </c>
    </row>
    <row r="20" spans="1:5" ht="40">
      <c r="A20" s="7"/>
      <c r="B20" s="476" t="s">
        <v>473</v>
      </c>
      <c r="C20" s="476" t="s">
        <v>471</v>
      </c>
      <c r="D20" s="476" t="s">
        <v>105</v>
      </c>
      <c r="E20" s="476" t="s">
        <v>13</v>
      </c>
    </row>
    <row r="21" spans="1:5" ht="19">
      <c r="A21" s="7"/>
      <c r="B21" s="476"/>
      <c r="C21" s="476"/>
      <c r="D21" s="476"/>
      <c r="E21" s="476"/>
    </row>
    <row r="22" spans="1:5">
      <c r="A22" s="7"/>
    </row>
    <row r="23" spans="1:5">
      <c r="A23" s="7"/>
      <c r="B23" s="6"/>
    </row>
    <row r="24" spans="1:5">
      <c r="A24" s="7"/>
    </row>
    <row r="25" spans="1:5">
      <c r="A25" s="7"/>
    </row>
    <row r="26" spans="1:5">
      <c r="A26" s="7"/>
      <c r="B26" s="6"/>
    </row>
    <row r="27" spans="1:5">
      <c r="A27" s="7"/>
    </row>
    <row r="28" spans="1:5">
      <c r="A28" s="7"/>
    </row>
    <row r="29" spans="1:5">
      <c r="A29" s="7"/>
      <c r="B29" s="6"/>
    </row>
    <row r="30" spans="1:5">
      <c r="A30" s="7"/>
    </row>
    <row r="31" spans="1:5">
      <c r="A31" s="7"/>
    </row>
    <row r="32" spans="1:5">
      <c r="A32" s="7"/>
      <c r="B32" s="6"/>
    </row>
    <row r="33" spans="1:3">
      <c r="A33" s="7"/>
    </row>
    <row r="34" spans="1:3">
      <c r="A34" s="7"/>
      <c r="B34" s="6"/>
    </row>
    <row r="35" spans="1:3">
      <c r="A35" s="7"/>
    </row>
    <row r="36" spans="1:3">
      <c r="A36" s="7"/>
      <c r="B36" s="6"/>
    </row>
    <row r="37" spans="1:3" ht="17">
      <c r="A37" s="7"/>
      <c r="C37" s="4" t="s">
        <v>73</v>
      </c>
    </row>
    <row r="38" spans="1:3">
      <c r="A38" s="7"/>
      <c r="B38" s="6"/>
    </row>
    <row r="39" spans="1:3">
      <c r="A39" s="7"/>
    </row>
    <row r="40" spans="1:3">
      <c r="A40" s="7"/>
      <c r="B40" s="6"/>
    </row>
  </sheetData>
  <sheetProtection algorithmName="SHA-512" hashValue="/Lfato4QTmmN+XPSfO0i7GlzdatpgbKwlgJIV689AhibDgaNxwAoG3oKyueRL6zaDuqvYSYs07p3/Lx+gPhBrQ==" saltValue="uwhS01E7/Hh745UkxWMYWw==" spinCount="100000" sheet="1" objects="1" scenarios="1" autoFilter="0" pivotTables="0"/>
  <pageMargins left="0.7" right="0.7" top="0.75" bottom="0.75" header="0.3" footer="0.3"/>
  <pageSetup paperSize="8"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tabColor theme="1"/>
  </sheetPr>
  <dimension ref="A1:K24"/>
  <sheetViews>
    <sheetView showGridLines="0" showRowColHeaders="0" zoomScale="90" zoomScaleNormal="90" workbookViewId="0"/>
  </sheetViews>
  <sheetFormatPr baseColWidth="10" defaultColWidth="10.83203125" defaultRowHeight="16"/>
  <cols>
    <col min="1" max="1" width="5.83203125" style="18" customWidth="1"/>
    <col min="2" max="2" width="100.83203125" style="18" customWidth="1"/>
    <col min="3" max="9" width="15.83203125" style="18" customWidth="1"/>
    <col min="10" max="16384" width="10.83203125" style="18"/>
  </cols>
  <sheetData>
    <row r="1" spans="1:11" ht="31">
      <c r="A1" s="115" t="s">
        <v>1</v>
      </c>
      <c r="B1" s="17"/>
      <c r="K1" s="116"/>
    </row>
    <row r="5" spans="1:11" ht="34" customHeight="1">
      <c r="C5" s="22"/>
      <c r="E5" s="20"/>
      <c r="F5" s="21"/>
    </row>
    <row r="6" spans="1:11">
      <c r="F6" s="21"/>
    </row>
    <row r="7" spans="1:11">
      <c r="C7" s="22"/>
    </row>
    <row r="9" spans="1:11" ht="34" customHeight="1">
      <c r="C9" s="28"/>
    </row>
    <row r="10" spans="1:11" ht="17" customHeight="1">
      <c r="B10" s="22"/>
      <c r="C10" s="22"/>
    </row>
    <row r="11" spans="1:11">
      <c r="C11" s="22"/>
    </row>
    <row r="12" spans="1:11">
      <c r="C12" s="22"/>
    </row>
    <row r="13" spans="1:11">
      <c r="C13" s="22"/>
    </row>
    <row r="14" spans="1:11">
      <c r="C14" s="22"/>
    </row>
    <row r="15" spans="1:11">
      <c r="C15" s="22"/>
    </row>
    <row r="18" spans="3:3">
      <c r="C18" s="22"/>
    </row>
    <row r="20" spans="3:3" ht="34" customHeight="1">
      <c r="C20" s="22"/>
    </row>
    <row r="22" spans="3:3">
      <c r="C22" s="28"/>
    </row>
    <row r="23" spans="3:3">
      <c r="C23" s="22"/>
    </row>
    <row r="24" spans="3:3">
      <c r="C24" s="22"/>
    </row>
  </sheetData>
  <sheetProtection algorithmName="SHA-512" hashValue="3e+6UE2rUJ24wfpB/p9BCfVV/7tdZEQ5sx3giUEgTa/b/I6nAEwIFFXc5/Oumki3bjXSqBnP5srfu5WVz2jDqA==" saltValue="zQiJYPKaVRgMeEruf4logA==" spinCount="100000" sheet="1" objects="1" scenarios="1" autoFilter="0" pivotTables="0"/>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tabColor rgb="FF58B080"/>
  </sheetPr>
  <dimension ref="B1:N57"/>
  <sheetViews>
    <sheetView showGridLines="0" showRowColHeaders="0" zoomScale="90" zoomScaleNormal="90" workbookViewId="0">
      <pane ySplit="12" topLeftCell="A13" activePane="bottomLeft" state="frozen"/>
      <selection activeCell="C33" sqref="C33:M33"/>
      <selection pane="bottomLeft"/>
    </sheetView>
  </sheetViews>
  <sheetFormatPr baseColWidth="10" defaultColWidth="11.1640625" defaultRowHeight="16"/>
  <cols>
    <col min="1" max="1" width="5.83203125" style="559" customWidth="1"/>
    <col min="2" max="2" width="15.83203125" style="559" customWidth="1"/>
    <col min="3" max="5" width="45.83203125" style="559" customWidth="1"/>
    <col min="6" max="8" width="12.83203125" style="559" customWidth="1"/>
    <col min="9" max="9" width="17.83203125" style="559" customWidth="1"/>
    <col min="10" max="10" width="60.83203125" style="559" customWidth="1"/>
    <col min="11" max="16384" width="11.1640625" style="559"/>
  </cols>
  <sheetData>
    <row r="1" spans="2:14" s="561" customFormat="1" ht="31">
      <c r="B1" s="560" t="s">
        <v>386</v>
      </c>
      <c r="C1" s="560"/>
    </row>
    <row r="2" spans="2:14" s="562" customFormat="1" ht="17" customHeight="1"/>
    <row r="3" spans="2:14" s="562" customFormat="1" ht="38" customHeight="1">
      <c r="B3" s="953" t="s">
        <v>385</v>
      </c>
      <c r="C3" s="954"/>
      <c r="D3" s="954"/>
      <c r="E3" s="563"/>
      <c r="F3" s="563"/>
    </row>
    <row r="4" spans="2:14" s="562" customFormat="1" ht="17" customHeight="1">
      <c r="D4" s="564"/>
    </row>
    <row r="5" spans="2:14" s="562" customFormat="1" ht="30" customHeight="1">
      <c r="B5" s="565" t="s">
        <v>150</v>
      </c>
      <c r="C5" s="854" t="s">
        <v>284</v>
      </c>
      <c r="D5" s="564"/>
      <c r="E5" s="559"/>
    </row>
    <row r="6" spans="2:14" ht="17" customHeight="1">
      <c r="B6" s="566"/>
    </row>
    <row r="7" spans="2:14" ht="78" customHeight="1">
      <c r="B7" s="567" t="s">
        <v>379</v>
      </c>
      <c r="C7" s="568" t="s">
        <v>376</v>
      </c>
    </row>
    <row r="8" spans="2:14" ht="17" customHeight="1">
      <c r="B8" s="569"/>
      <c r="C8" s="569"/>
    </row>
    <row r="9" spans="2:14" s="570" customFormat="1" ht="40" customHeight="1">
      <c r="B9" s="569"/>
      <c r="C9" s="569"/>
      <c r="E9" s="856" t="s">
        <v>283</v>
      </c>
      <c r="F9" s="571">
        <v>8</v>
      </c>
    </row>
    <row r="10" spans="2:14" ht="17" customHeight="1"/>
    <row r="11" spans="2:14" ht="39" customHeight="1" thickBot="1">
      <c r="B11" s="572"/>
      <c r="C11" s="572"/>
      <c r="D11" s="572"/>
      <c r="E11" s="572"/>
      <c r="F11" s="853" t="s">
        <v>282</v>
      </c>
      <c r="G11" s="574"/>
      <c r="H11" s="574"/>
      <c r="I11" s="572"/>
      <c r="J11" s="572"/>
    </row>
    <row r="12" spans="2:14" ht="40" customHeight="1">
      <c r="B12" s="575" t="s">
        <v>274</v>
      </c>
      <c r="C12" s="576" t="s">
        <v>275</v>
      </c>
      <c r="D12" s="576" t="s">
        <v>276</v>
      </c>
      <c r="E12" s="576" t="s">
        <v>277</v>
      </c>
      <c r="F12" s="576" t="s">
        <v>278</v>
      </c>
      <c r="G12" s="576" t="s">
        <v>371</v>
      </c>
      <c r="H12" s="576" t="s">
        <v>280</v>
      </c>
      <c r="I12" s="577" t="s">
        <v>281</v>
      </c>
      <c r="J12" s="578" t="s">
        <v>372</v>
      </c>
    </row>
    <row r="13" spans="2:14" s="585" customFormat="1" ht="18" customHeight="1">
      <c r="B13" s="579"/>
      <c r="C13" s="580"/>
      <c r="D13" s="581"/>
      <c r="E13" s="580"/>
      <c r="F13" s="582"/>
      <c r="G13" s="583"/>
      <c r="H13" s="583"/>
      <c r="I13" s="584"/>
      <c r="M13" s="586"/>
      <c r="N13" s="587"/>
    </row>
    <row r="14" spans="2:14">
      <c r="B14" s="572"/>
      <c r="C14" s="572"/>
      <c r="D14" s="572"/>
      <c r="E14" s="572"/>
      <c r="F14" s="572"/>
      <c r="G14" s="572"/>
      <c r="H14" s="572"/>
      <c r="I14" s="572"/>
      <c r="J14" s="572"/>
    </row>
    <row r="15" spans="2:14" s="585" customFormat="1" ht="18" customHeight="1">
      <c r="B15" s="588" t="s">
        <v>14</v>
      </c>
      <c r="C15" s="589" t="s">
        <v>357</v>
      </c>
      <c r="D15" s="590"/>
      <c r="E15" s="590"/>
      <c r="F15" s="712">
        <f>SUM(F16)</f>
        <v>0.16</v>
      </c>
      <c r="G15" s="591"/>
      <c r="H15" s="591"/>
      <c r="I15" s="714">
        <f>24/F15</f>
        <v>150</v>
      </c>
      <c r="J15" s="592"/>
      <c r="K15" s="593"/>
      <c r="L15" s="593"/>
      <c r="M15" s="586"/>
      <c r="N15" s="587"/>
    </row>
    <row r="16" spans="2:14" s="585" customFormat="1" ht="18" customHeight="1">
      <c r="B16" s="594"/>
      <c r="C16" s="595"/>
      <c r="D16" s="580" t="s">
        <v>269</v>
      </c>
      <c r="E16" s="580" t="s">
        <v>358</v>
      </c>
      <c r="F16" s="596">
        <v>0.16</v>
      </c>
      <c r="G16" s="583"/>
      <c r="H16" s="583"/>
      <c r="I16" s="597"/>
      <c r="N16" s="598"/>
    </row>
    <row r="17" spans="2:14">
      <c r="B17" s="599"/>
      <c r="C17" s="599"/>
      <c r="D17" s="600"/>
      <c r="E17" s="600"/>
      <c r="F17" s="600"/>
      <c r="G17" s="572"/>
      <c r="H17" s="572"/>
      <c r="I17" s="572"/>
      <c r="J17" s="572"/>
    </row>
    <row r="18" spans="2:14" s="585" customFormat="1" ht="18" customHeight="1">
      <c r="B18" s="601">
        <v>9</v>
      </c>
      <c r="C18" s="602" t="s">
        <v>187</v>
      </c>
      <c r="D18" s="589"/>
      <c r="E18" s="590"/>
      <c r="F18" s="713">
        <f>SUM(F19:F21)</f>
        <v>0.19</v>
      </c>
      <c r="G18" s="591"/>
      <c r="H18" s="591"/>
      <c r="I18" s="714">
        <f>24/F18</f>
        <v>126.31578947368421</v>
      </c>
      <c r="J18" s="592"/>
      <c r="M18" s="586"/>
      <c r="N18" s="587"/>
    </row>
    <row r="19" spans="2:14" s="585" customFormat="1" ht="18" customHeight="1">
      <c r="B19" s="579"/>
      <c r="D19" s="580" t="s">
        <v>269</v>
      </c>
      <c r="E19" s="580" t="s">
        <v>271</v>
      </c>
      <c r="F19" s="596">
        <v>0.03</v>
      </c>
      <c r="G19" s="583"/>
      <c r="H19" s="583"/>
      <c r="I19" s="597"/>
      <c r="J19" s="593"/>
      <c r="N19" s="598"/>
    </row>
    <row r="20" spans="2:14" s="585" customFormat="1" ht="18" customHeight="1">
      <c r="B20" s="579"/>
      <c r="D20" s="580" t="s">
        <v>269</v>
      </c>
      <c r="E20" s="580" t="s">
        <v>272</v>
      </c>
      <c r="F20" s="596">
        <v>0.08</v>
      </c>
      <c r="G20" s="583"/>
      <c r="H20" s="583"/>
      <c r="I20" s="597"/>
      <c r="J20" s="593"/>
      <c r="N20" s="598"/>
    </row>
    <row r="21" spans="2:14" s="585" customFormat="1" ht="32" customHeight="1">
      <c r="B21" s="603"/>
      <c r="D21" s="580" t="s">
        <v>269</v>
      </c>
      <c r="E21" s="580" t="s">
        <v>359</v>
      </c>
      <c r="F21" s="596">
        <v>0.08</v>
      </c>
      <c r="G21" s="583"/>
      <c r="H21" s="583"/>
      <c r="I21" s="597"/>
      <c r="J21" s="604"/>
      <c r="N21" s="598"/>
    </row>
    <row r="22" spans="2:14" ht="18" customHeight="1"/>
    <row r="23" spans="2:14" ht="18" customHeight="1"/>
    <row r="24" spans="2:14" ht="18" customHeight="1"/>
    <row r="25" spans="2:14" ht="18" customHeight="1"/>
    <row r="26" spans="2:14" ht="18" customHeight="1"/>
    <row r="27" spans="2:14" ht="18" customHeight="1"/>
    <row r="28" spans="2:14" ht="18" customHeight="1"/>
    <row r="29" spans="2:14" ht="18" customHeight="1"/>
    <row r="30" spans="2:14" ht="18" customHeight="1"/>
    <row r="31" spans="2:14" ht="18" customHeight="1"/>
    <row r="32" spans="2: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sheetData>
  <sheetProtection algorithmName="SHA-512" hashValue="ZUnMCVk7RS1eg4DOcoP/EGWj23gNU5e+MoA7FGVxugS/mwFzRjybZeVhb/NyNLz21EWoaBbuI7CggmEsIYTWbg==" saltValue="/K4ZJJzwCMAQ6uhAcFVWcA==" spinCount="100000" sheet="1" objects="1" scenarios="1" autoFilter="0" pivotTables="0"/>
  <mergeCells count="1">
    <mergeCell ref="B3:D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58B080"/>
  </sheetPr>
  <dimension ref="B1:AI74"/>
  <sheetViews>
    <sheetView showGridLines="0" showRowColHeaders="0" zoomScale="90" zoomScaleNormal="90" workbookViewId="0">
      <pane ySplit="12" topLeftCell="A13" activePane="bottomLeft" state="frozen"/>
      <selection activeCell="C33" sqref="C33:M33"/>
      <selection pane="bottomLeft"/>
    </sheetView>
  </sheetViews>
  <sheetFormatPr baseColWidth="10" defaultColWidth="11.1640625" defaultRowHeight="16"/>
  <cols>
    <col min="1" max="1" width="5.83203125" style="559" customWidth="1"/>
    <col min="2" max="2" width="15.83203125" style="559" customWidth="1"/>
    <col min="3" max="5" width="45.83203125" style="559" customWidth="1"/>
    <col min="6" max="8" width="12.83203125" style="559" customWidth="1"/>
    <col min="9" max="9" width="17" style="559" customWidth="1"/>
    <col min="10" max="10" width="60.83203125" style="559" customWidth="1"/>
    <col min="11" max="16384" width="11.1640625" style="559"/>
  </cols>
  <sheetData>
    <row r="1" spans="2:35" s="561" customFormat="1" ht="31">
      <c r="B1" s="560" t="s">
        <v>384</v>
      </c>
      <c r="C1" s="560"/>
    </row>
    <row r="2" spans="2:35" s="562" customFormat="1" ht="17" customHeight="1"/>
    <row r="3" spans="2:35" s="562" customFormat="1" ht="41" customHeight="1">
      <c r="B3" s="953" t="s">
        <v>383</v>
      </c>
      <c r="C3" s="955"/>
      <c r="D3" s="955"/>
      <c r="E3" s="563"/>
      <c r="F3" s="563"/>
      <c r="G3" s="563"/>
    </row>
    <row r="4" spans="2:35" s="562" customFormat="1" ht="17" customHeight="1">
      <c r="D4" s="564"/>
    </row>
    <row r="5" spans="2:35" s="562" customFormat="1" ht="30" customHeight="1">
      <c r="B5" s="565" t="s">
        <v>150</v>
      </c>
      <c r="C5" s="854" t="s">
        <v>284</v>
      </c>
      <c r="D5" s="564"/>
      <c r="E5" s="559"/>
    </row>
    <row r="6" spans="2:35" ht="17" customHeight="1"/>
    <row r="7" spans="2:35" ht="78" customHeight="1">
      <c r="B7" s="605" t="s">
        <v>379</v>
      </c>
      <c r="C7" s="606" t="s">
        <v>377</v>
      </c>
    </row>
    <row r="8" spans="2:35" ht="17" customHeight="1">
      <c r="B8" s="569"/>
      <c r="C8" s="569"/>
    </row>
    <row r="9" spans="2:35" s="570" customFormat="1" ht="40" customHeight="1">
      <c r="B9" s="569"/>
      <c r="C9" s="569"/>
      <c r="E9" s="856" t="s">
        <v>283</v>
      </c>
      <c r="F9" s="571">
        <v>11</v>
      </c>
      <c r="G9" s="569"/>
    </row>
    <row r="10" spans="2:35" ht="17" customHeight="1"/>
    <row r="11" spans="2:35" ht="40" customHeight="1" thickBot="1">
      <c r="B11" s="572"/>
      <c r="C11" s="572"/>
      <c r="D11" s="572"/>
      <c r="E11" s="572"/>
      <c r="F11" s="853" t="s">
        <v>282</v>
      </c>
      <c r="G11" s="574"/>
      <c r="H11" s="574"/>
      <c r="I11" s="572"/>
      <c r="J11" s="572"/>
    </row>
    <row r="12" spans="2:35" ht="40" customHeight="1">
      <c r="B12" s="575" t="s">
        <v>274</v>
      </c>
      <c r="C12" s="576" t="s">
        <v>275</v>
      </c>
      <c r="D12" s="576" t="s">
        <v>276</v>
      </c>
      <c r="E12" s="576" t="s">
        <v>277</v>
      </c>
      <c r="F12" s="576" t="s">
        <v>278</v>
      </c>
      <c r="G12" s="576" t="s">
        <v>371</v>
      </c>
      <c r="H12" s="576" t="s">
        <v>280</v>
      </c>
      <c r="I12" s="577" t="s">
        <v>281</v>
      </c>
      <c r="J12" s="578" t="s">
        <v>372</v>
      </c>
    </row>
    <row r="14" spans="2:35" s="615" customFormat="1">
      <c r="B14" s="607"/>
      <c r="C14" s="608"/>
      <c r="D14" s="608"/>
      <c r="E14" s="608"/>
      <c r="F14" s="609"/>
      <c r="G14" s="610"/>
      <c r="H14" s="611"/>
      <c r="I14" s="612"/>
      <c r="J14" s="613"/>
      <c r="K14" s="614"/>
      <c r="L14" s="614"/>
      <c r="O14" s="616"/>
      <c r="P14" s="616"/>
      <c r="Q14" s="616"/>
      <c r="R14" s="616"/>
      <c r="S14" s="616"/>
      <c r="T14" s="616"/>
      <c r="U14" s="616"/>
      <c r="V14" s="616"/>
      <c r="W14" s="616"/>
      <c r="X14" s="616"/>
      <c r="Y14" s="616"/>
      <c r="Z14" s="616"/>
      <c r="AA14" s="616"/>
      <c r="AB14" s="616"/>
      <c r="AC14" s="616"/>
      <c r="AD14" s="616"/>
      <c r="AE14" s="616"/>
      <c r="AF14" s="616"/>
      <c r="AG14" s="616"/>
      <c r="AH14" s="616"/>
      <c r="AI14" s="616"/>
    </row>
    <row r="16" spans="2:35" s="618" customFormat="1" ht="70" customHeight="1">
      <c r="B16" s="601" t="s">
        <v>33</v>
      </c>
      <c r="C16" s="718" t="s">
        <v>366</v>
      </c>
      <c r="D16" s="718"/>
      <c r="E16" s="719"/>
      <c r="F16" s="720">
        <f>SUM(F17)</f>
        <v>0.5</v>
      </c>
      <c r="G16" s="717"/>
      <c r="H16" s="721"/>
      <c r="I16" s="722">
        <f>24/F16</f>
        <v>48</v>
      </c>
      <c r="J16" s="723" t="s">
        <v>382</v>
      </c>
      <c r="K16" s="617"/>
      <c r="L16" s="617"/>
      <c r="O16" s="619"/>
      <c r="P16" s="619"/>
      <c r="Q16" s="619"/>
      <c r="R16" s="619"/>
      <c r="S16" s="619"/>
      <c r="T16" s="619"/>
      <c r="U16" s="619"/>
      <c r="V16" s="619"/>
      <c r="W16" s="619"/>
      <c r="X16" s="619"/>
      <c r="Y16" s="619"/>
      <c r="Z16" s="619"/>
      <c r="AA16" s="619"/>
      <c r="AB16" s="619"/>
      <c r="AC16" s="619"/>
      <c r="AD16" s="619"/>
      <c r="AE16" s="619"/>
      <c r="AF16" s="619"/>
      <c r="AG16" s="619"/>
      <c r="AH16" s="619"/>
      <c r="AI16" s="619"/>
    </row>
    <row r="17" spans="2:35" s="618" customFormat="1" ht="17">
      <c r="B17" s="620"/>
      <c r="C17" s="580"/>
      <c r="D17" s="618" t="s">
        <v>347</v>
      </c>
      <c r="E17" s="618" t="s">
        <v>367</v>
      </c>
      <c r="F17" s="596">
        <v>0.5</v>
      </c>
      <c r="G17" s="622">
        <v>0.33</v>
      </c>
      <c r="H17" s="621">
        <v>1</v>
      </c>
      <c r="I17" s="612"/>
      <c r="J17" s="623"/>
      <c r="K17" s="617"/>
      <c r="L17" s="617"/>
      <c r="N17" s="613"/>
    </row>
    <row r="18" spans="2:35" s="618" customFormat="1">
      <c r="B18" s="624"/>
      <c r="C18" s="619"/>
      <c r="D18" s="619"/>
      <c r="E18" s="625"/>
      <c r="F18" s="621"/>
      <c r="G18" s="626"/>
      <c r="H18" s="627"/>
      <c r="I18" s="612"/>
      <c r="J18" s="613"/>
      <c r="K18" s="617"/>
      <c r="L18" s="617"/>
      <c r="O18" s="619"/>
      <c r="P18" s="619"/>
      <c r="Q18" s="619"/>
      <c r="R18" s="619"/>
      <c r="S18" s="619"/>
      <c r="T18" s="619"/>
      <c r="U18" s="619"/>
      <c r="V18" s="619"/>
      <c r="W18" s="619"/>
      <c r="X18" s="619"/>
      <c r="Y18" s="619"/>
      <c r="Z18" s="619"/>
      <c r="AA18" s="619"/>
      <c r="AB18" s="619"/>
      <c r="AC18" s="619"/>
      <c r="AD18" s="619"/>
      <c r="AE18" s="619"/>
      <c r="AF18" s="619"/>
      <c r="AG18" s="619"/>
      <c r="AH18" s="619"/>
      <c r="AI18" s="619"/>
    </row>
    <row r="19" spans="2:35" s="618" customFormat="1" ht="34">
      <c r="B19" s="628" t="s">
        <v>15</v>
      </c>
      <c r="C19" s="706" t="s">
        <v>360</v>
      </c>
      <c r="D19" s="725"/>
      <c r="E19" s="726"/>
      <c r="F19" s="727">
        <f>SUM(F20:F23)</f>
        <v>3.66</v>
      </c>
      <c r="G19" s="724"/>
      <c r="H19" s="728"/>
      <c r="I19" s="716">
        <f>24/F19</f>
        <v>6.557377049180328</v>
      </c>
      <c r="J19" s="729" t="s">
        <v>381</v>
      </c>
      <c r="K19" s="617"/>
      <c r="L19" s="617"/>
      <c r="O19" s="619"/>
      <c r="P19" s="619"/>
      <c r="Q19" s="619"/>
      <c r="R19" s="619"/>
      <c r="S19" s="619"/>
      <c r="T19" s="619"/>
      <c r="U19" s="619"/>
      <c r="V19" s="619"/>
      <c r="W19" s="619"/>
      <c r="X19" s="619"/>
      <c r="Y19" s="619"/>
      <c r="Z19" s="619"/>
      <c r="AA19" s="619"/>
      <c r="AB19" s="619"/>
      <c r="AC19" s="619"/>
      <c r="AD19" s="619"/>
      <c r="AE19" s="619"/>
      <c r="AF19" s="619"/>
      <c r="AG19" s="619"/>
      <c r="AH19" s="619"/>
      <c r="AI19" s="619"/>
    </row>
    <row r="20" spans="2:35" s="618" customFormat="1" ht="51">
      <c r="B20" s="620"/>
      <c r="C20" s="580"/>
      <c r="D20" s="580" t="s">
        <v>361</v>
      </c>
      <c r="E20" s="580" t="s">
        <v>362</v>
      </c>
      <c r="F20" s="596">
        <v>1</v>
      </c>
      <c r="G20" s="621">
        <v>0.5</v>
      </c>
      <c r="H20" s="621">
        <v>2</v>
      </c>
      <c r="I20" s="715">
        <f>24/F20</f>
        <v>24</v>
      </c>
      <c r="J20" s="598" t="s">
        <v>300</v>
      </c>
    </row>
    <row r="21" spans="2:35" s="618" customFormat="1" ht="16" customHeight="1">
      <c r="B21" s="620"/>
      <c r="C21" s="580"/>
      <c r="D21" s="580" t="s">
        <v>363</v>
      </c>
      <c r="E21" s="580" t="s">
        <v>350</v>
      </c>
      <c r="F21" s="596">
        <v>0.16</v>
      </c>
      <c r="G21" s="621">
        <v>0.08</v>
      </c>
      <c r="H21" s="621">
        <v>0.5</v>
      </c>
      <c r="I21" s="715">
        <f>24/F21</f>
        <v>150</v>
      </c>
      <c r="J21" s="598" t="s">
        <v>300</v>
      </c>
    </row>
    <row r="22" spans="2:35" s="618" customFormat="1" ht="51">
      <c r="B22" s="620"/>
      <c r="C22" s="580"/>
      <c r="D22" s="580" t="s">
        <v>363</v>
      </c>
      <c r="E22" s="580" t="s">
        <v>364</v>
      </c>
      <c r="F22" s="596">
        <v>1</v>
      </c>
      <c r="G22" s="621">
        <v>0.33</v>
      </c>
      <c r="H22" s="621">
        <v>2</v>
      </c>
      <c r="I22" s="715">
        <f>24/F22</f>
        <v>24</v>
      </c>
      <c r="J22" s="598" t="s">
        <v>300</v>
      </c>
    </row>
    <row r="23" spans="2:35" s="618" customFormat="1" ht="17">
      <c r="B23" s="620"/>
      <c r="C23" s="580"/>
      <c r="D23" s="580" t="s">
        <v>347</v>
      </c>
      <c r="E23" s="580" t="s">
        <v>365</v>
      </c>
      <c r="F23" s="596">
        <v>1.5</v>
      </c>
      <c r="G23" s="621">
        <v>1</v>
      </c>
      <c r="H23" s="621">
        <v>2</v>
      </c>
      <c r="I23" s="715">
        <f>24/F23</f>
        <v>16</v>
      </c>
      <c r="J23" s="598" t="s">
        <v>300</v>
      </c>
      <c r="K23" s="617"/>
      <c r="L23" s="617"/>
    </row>
    <row r="24" spans="2:35" s="615" customFormat="1">
      <c r="B24" s="629"/>
      <c r="C24" s="618"/>
      <c r="E24" s="585"/>
      <c r="F24" s="630"/>
      <c r="G24" s="630"/>
      <c r="H24" s="630"/>
      <c r="I24" s="631"/>
      <c r="J24" s="632"/>
      <c r="K24" s="614"/>
      <c r="L24" s="614"/>
    </row>
    <row r="25" spans="2:35" s="615" customFormat="1" ht="17">
      <c r="B25" s="588" t="s">
        <v>18</v>
      </c>
      <c r="C25" s="589" t="s">
        <v>178</v>
      </c>
      <c r="D25" s="590"/>
      <c r="E25" s="590"/>
      <c r="F25" s="713">
        <f>F26</f>
        <v>0.25</v>
      </c>
      <c r="G25" s="730"/>
      <c r="H25" s="730"/>
      <c r="I25" s="731"/>
      <c r="J25" s="732"/>
      <c r="K25" s="614"/>
      <c r="L25" s="614"/>
    </row>
    <row r="26" spans="2:35" s="615" customFormat="1" ht="17">
      <c r="B26" s="629"/>
      <c r="D26" s="615" t="s">
        <v>326</v>
      </c>
      <c r="E26" s="585" t="s">
        <v>327</v>
      </c>
      <c r="F26" s="596">
        <v>0.25</v>
      </c>
      <c r="G26" s="622">
        <v>0.08</v>
      </c>
      <c r="H26" s="622">
        <v>1</v>
      </c>
      <c r="I26" s="631">
        <v>96</v>
      </c>
      <c r="J26" s="598" t="s">
        <v>300</v>
      </c>
    </row>
    <row r="27" spans="2:35" s="615" customFormat="1">
      <c r="B27" s="629"/>
      <c r="E27" s="585"/>
      <c r="F27" s="630"/>
      <c r="G27" s="622"/>
      <c r="H27" s="622"/>
      <c r="I27" s="631"/>
      <c r="J27" s="632"/>
    </row>
    <row r="28" spans="2:35" s="615" customFormat="1" ht="17">
      <c r="B28" s="588" t="s">
        <v>19</v>
      </c>
      <c r="C28" s="589" t="s">
        <v>179</v>
      </c>
      <c r="D28" s="590"/>
      <c r="E28" s="590"/>
      <c r="F28" s="713">
        <f>F29</f>
        <v>0.33</v>
      </c>
      <c r="G28" s="730"/>
      <c r="H28" s="730"/>
      <c r="I28" s="731"/>
      <c r="J28" s="732"/>
    </row>
    <row r="29" spans="2:35" s="615" customFormat="1" ht="17">
      <c r="B29" s="585"/>
      <c r="C29" s="626"/>
      <c r="D29" s="580" t="s">
        <v>326</v>
      </c>
      <c r="E29" s="580" t="s">
        <v>328</v>
      </c>
      <c r="F29" s="733">
        <v>0.33</v>
      </c>
      <c r="G29" s="621">
        <v>0.25</v>
      </c>
      <c r="H29" s="621">
        <v>1</v>
      </c>
      <c r="I29" s="633">
        <v>72.72727272727272</v>
      </c>
      <c r="J29" s="598" t="s">
        <v>300</v>
      </c>
      <c r="K29" s="598"/>
    </row>
    <row r="30" spans="2:35" s="615" customFormat="1">
      <c r="B30" s="585"/>
      <c r="C30" s="626"/>
      <c r="D30" s="625"/>
      <c r="E30" s="625"/>
      <c r="F30" s="625"/>
      <c r="G30" s="634"/>
      <c r="H30" s="621"/>
      <c r="I30" s="609"/>
      <c r="J30" s="612"/>
      <c r="K30" s="598"/>
    </row>
    <row r="31" spans="2:35" s="615" customFormat="1" ht="17">
      <c r="B31" s="588">
        <v>5</v>
      </c>
      <c r="C31" s="589" t="s">
        <v>180</v>
      </c>
      <c r="D31" s="590"/>
      <c r="E31" s="590"/>
      <c r="F31" s="713">
        <f>F32</f>
        <v>0.5</v>
      </c>
      <c r="G31" s="730"/>
      <c r="H31" s="730"/>
      <c r="I31" s="731"/>
      <c r="J31" s="732"/>
      <c r="K31" s="614"/>
      <c r="L31" s="614"/>
    </row>
    <row r="32" spans="2:35" s="615" customFormat="1" ht="51">
      <c r="B32" s="629"/>
      <c r="C32" s="618"/>
      <c r="D32" s="615" t="s">
        <v>380</v>
      </c>
      <c r="E32" s="585" t="s">
        <v>355</v>
      </c>
      <c r="F32" s="596">
        <v>0.5</v>
      </c>
      <c r="G32" s="622">
        <v>0.25</v>
      </c>
      <c r="H32" s="622">
        <v>2</v>
      </c>
      <c r="I32" s="631">
        <v>48</v>
      </c>
      <c r="J32" s="598" t="s">
        <v>300</v>
      </c>
      <c r="K32" s="614"/>
      <c r="L32" s="614"/>
    </row>
    <row r="33" spans="2:14" s="615" customFormat="1">
      <c r="B33" s="629"/>
      <c r="F33" s="622"/>
      <c r="G33" s="622"/>
      <c r="H33" s="622"/>
      <c r="I33" s="631"/>
      <c r="J33" s="632"/>
    </row>
    <row r="34" spans="2:14" s="615" customFormat="1" ht="34">
      <c r="B34" s="588" t="s">
        <v>20</v>
      </c>
      <c r="C34" s="589" t="s">
        <v>335</v>
      </c>
      <c r="D34" s="590"/>
      <c r="E34" s="590"/>
      <c r="F34" s="713">
        <f>F35</f>
        <v>0.33</v>
      </c>
      <c r="G34" s="730"/>
      <c r="H34" s="730"/>
      <c r="I34" s="731"/>
      <c r="J34" s="732"/>
    </row>
    <row r="35" spans="2:14" s="615" customFormat="1" ht="17">
      <c r="B35" s="629"/>
      <c r="D35" s="615" t="s">
        <v>326</v>
      </c>
      <c r="E35" s="615" t="s">
        <v>329</v>
      </c>
      <c r="F35" s="596">
        <v>0.33</v>
      </c>
      <c r="G35" s="622">
        <v>0.08</v>
      </c>
      <c r="H35" s="622">
        <v>0.5</v>
      </c>
      <c r="I35" s="631">
        <v>72.72727272727272</v>
      </c>
      <c r="J35" s="598" t="s">
        <v>300</v>
      </c>
    </row>
    <row r="36" spans="2:14" s="615" customFormat="1">
      <c r="B36" s="629"/>
      <c r="F36" s="622"/>
      <c r="G36" s="622"/>
      <c r="H36" s="622"/>
      <c r="I36" s="631"/>
      <c r="J36" s="632"/>
    </row>
    <row r="37" spans="2:14" s="615" customFormat="1" ht="17">
      <c r="B37" s="588" t="s">
        <v>21</v>
      </c>
      <c r="C37" s="589" t="s">
        <v>334</v>
      </c>
      <c r="D37" s="707"/>
      <c r="E37" s="707"/>
      <c r="F37" s="713">
        <f>F38</f>
        <v>0.25</v>
      </c>
      <c r="G37" s="730"/>
      <c r="H37" s="730"/>
      <c r="I37" s="731"/>
      <c r="J37" s="732"/>
    </row>
    <row r="38" spans="2:14" s="615" customFormat="1" ht="17">
      <c r="B38" s="629"/>
      <c r="D38" s="615" t="s">
        <v>326</v>
      </c>
      <c r="E38" s="615" t="s">
        <v>330</v>
      </c>
      <c r="F38" s="596">
        <v>0.25</v>
      </c>
      <c r="G38" s="622">
        <v>0.1</v>
      </c>
      <c r="H38" s="622">
        <v>0.5</v>
      </c>
      <c r="I38" s="631">
        <v>96</v>
      </c>
      <c r="J38" s="598" t="s">
        <v>300</v>
      </c>
    </row>
    <row r="39" spans="2:14" s="615" customFormat="1">
      <c r="B39" s="629"/>
      <c r="F39" s="622"/>
      <c r="G39" s="622"/>
      <c r="H39" s="622"/>
      <c r="I39" s="631"/>
      <c r="J39" s="632"/>
    </row>
    <row r="40" spans="2:14" s="615" customFormat="1" ht="34">
      <c r="B40" s="588" t="s">
        <v>22</v>
      </c>
      <c r="C40" s="589" t="s">
        <v>184</v>
      </c>
      <c r="D40" s="590"/>
      <c r="E40" s="590"/>
      <c r="F40" s="713">
        <f>F41</f>
        <v>0.5</v>
      </c>
      <c r="G40" s="730"/>
      <c r="H40" s="730"/>
      <c r="I40" s="731"/>
      <c r="J40" s="732"/>
    </row>
    <row r="41" spans="2:14" s="636" customFormat="1" ht="17">
      <c r="B41" s="635"/>
      <c r="D41" s="615" t="s">
        <v>326</v>
      </c>
      <c r="E41" s="615" t="s">
        <v>356</v>
      </c>
      <c r="F41" s="596">
        <v>0.5</v>
      </c>
      <c r="G41" s="622">
        <v>0.25</v>
      </c>
      <c r="H41" s="622">
        <v>2</v>
      </c>
      <c r="I41" s="631">
        <v>48</v>
      </c>
      <c r="J41" s="598" t="s">
        <v>300</v>
      </c>
    </row>
    <row r="42" spans="2:14" s="636" customFormat="1">
      <c r="B42" s="635"/>
      <c r="F42" s="637"/>
      <c r="G42" s="637"/>
      <c r="H42" s="637"/>
      <c r="I42" s="638"/>
      <c r="J42" s="639"/>
    </row>
    <row r="43" spans="2:14" s="615" customFormat="1" ht="34">
      <c r="B43" s="588" t="s">
        <v>24</v>
      </c>
      <c r="C43" s="589" t="s">
        <v>186</v>
      </c>
      <c r="D43" s="590"/>
      <c r="E43" s="590"/>
      <c r="F43" s="713">
        <f>F44</f>
        <v>0.5</v>
      </c>
      <c r="G43" s="730"/>
      <c r="H43" s="730"/>
      <c r="I43" s="731"/>
      <c r="J43" s="732"/>
    </row>
    <row r="44" spans="2:14" s="645" customFormat="1" ht="17">
      <c r="B44" s="640"/>
      <c r="C44" s="641"/>
      <c r="D44" s="572" t="s">
        <v>326</v>
      </c>
      <c r="E44" s="671" t="s">
        <v>333</v>
      </c>
      <c r="F44" s="734">
        <v>0.5</v>
      </c>
      <c r="G44" s="643">
        <v>0.25</v>
      </c>
      <c r="H44" s="643">
        <v>2</v>
      </c>
      <c r="I44" s="642">
        <v>48</v>
      </c>
      <c r="J44" s="598" t="s">
        <v>300</v>
      </c>
      <c r="N44" s="646"/>
    </row>
    <row r="45" spans="2:14">
      <c r="G45" s="647"/>
      <c r="H45" s="647"/>
    </row>
    <row r="46" spans="2:14">
      <c r="G46" s="647"/>
      <c r="H46" s="647"/>
    </row>
    <row r="47" spans="2:14">
      <c r="G47" s="647"/>
      <c r="H47" s="647"/>
    </row>
    <row r="48" spans="2:14">
      <c r="G48" s="647"/>
      <c r="H48" s="647"/>
    </row>
    <row r="49" spans="7:8">
      <c r="G49" s="647"/>
      <c r="H49" s="647"/>
    </row>
    <row r="50" spans="7:8">
      <c r="G50" s="647"/>
      <c r="H50" s="647"/>
    </row>
    <row r="51" spans="7:8">
      <c r="G51" s="647"/>
      <c r="H51" s="647"/>
    </row>
    <row r="52" spans="7:8">
      <c r="G52" s="647"/>
      <c r="H52" s="647"/>
    </row>
    <row r="53" spans="7:8">
      <c r="G53" s="647"/>
      <c r="H53" s="647"/>
    </row>
    <row r="54" spans="7:8">
      <c r="G54" s="647"/>
      <c r="H54" s="647"/>
    </row>
    <row r="55" spans="7:8">
      <c r="G55" s="647"/>
      <c r="H55" s="647"/>
    </row>
    <row r="56" spans="7:8">
      <c r="G56" s="647"/>
      <c r="H56" s="647"/>
    </row>
    <row r="57" spans="7:8">
      <c r="G57" s="647"/>
      <c r="H57" s="647"/>
    </row>
    <row r="58" spans="7:8">
      <c r="G58" s="647"/>
      <c r="H58" s="647"/>
    </row>
    <row r="59" spans="7:8">
      <c r="G59" s="647"/>
      <c r="H59" s="647"/>
    </row>
    <row r="60" spans="7:8">
      <c r="G60" s="647"/>
      <c r="H60" s="647"/>
    </row>
    <row r="61" spans="7:8">
      <c r="G61" s="647"/>
      <c r="H61" s="647"/>
    </row>
    <row r="62" spans="7:8">
      <c r="G62" s="647"/>
      <c r="H62" s="647"/>
    </row>
    <row r="63" spans="7:8">
      <c r="G63" s="647"/>
      <c r="H63" s="647"/>
    </row>
    <row r="64" spans="7:8">
      <c r="G64" s="647"/>
      <c r="H64" s="647"/>
    </row>
    <row r="65" spans="7:8">
      <c r="G65" s="647"/>
      <c r="H65" s="647"/>
    </row>
    <row r="66" spans="7:8">
      <c r="G66" s="647"/>
      <c r="H66" s="647"/>
    </row>
    <row r="67" spans="7:8">
      <c r="G67" s="647"/>
      <c r="H67" s="647"/>
    </row>
    <row r="68" spans="7:8">
      <c r="G68" s="647"/>
      <c r="H68" s="647"/>
    </row>
    <row r="69" spans="7:8" ht="17" customHeight="1">
      <c r="G69" s="647"/>
      <c r="H69" s="647"/>
    </row>
    <row r="70" spans="7:8" ht="17" customHeight="1"/>
    <row r="71" spans="7:8" ht="17" customHeight="1"/>
    <row r="72" spans="7:8" ht="17" customHeight="1"/>
    <row r="73" spans="7:8" ht="17" customHeight="1"/>
    <row r="74" spans="7:8" ht="17" customHeight="1"/>
  </sheetData>
  <sheetProtection algorithmName="SHA-512" hashValue="ZDgAOlAvjdDRTTCoiulDLmBfWfoR1+TmWbp2y6SfVV2fBiKCoCLMPAjOpxRrVMJ65iEnveCVLv8x7ACVNWi3Cg==" saltValue="bEFGlA5QyOgMfksThb645A==" spinCount="100000" sheet="1" objects="1" scenarios="1" autoFilter="0" pivotTables="0"/>
  <mergeCells count="1">
    <mergeCell ref="B3:D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7">
    <tabColor rgb="FF58B080"/>
  </sheetPr>
  <dimension ref="B1:P83"/>
  <sheetViews>
    <sheetView showGridLines="0" showRowColHeaders="0" zoomScale="90" zoomScaleNormal="90" workbookViewId="0">
      <pane ySplit="12" topLeftCell="A13" activePane="bottomLeft" state="frozen"/>
      <selection activeCell="C33" sqref="C33:M33"/>
      <selection pane="bottomLeft"/>
    </sheetView>
  </sheetViews>
  <sheetFormatPr baseColWidth="10" defaultColWidth="11.1640625" defaultRowHeight="16"/>
  <cols>
    <col min="1" max="1" width="5.83203125" style="559" customWidth="1"/>
    <col min="2" max="2" width="15.83203125" style="652" customWidth="1"/>
    <col min="3" max="5" width="45.83203125" style="559" customWidth="1"/>
    <col min="6" max="6" width="15.83203125" style="559" customWidth="1"/>
    <col min="7" max="9" width="12.83203125" style="559" customWidth="1"/>
    <col min="10" max="10" width="18.83203125" style="559" customWidth="1"/>
    <col min="11" max="11" width="18" style="559" customWidth="1"/>
    <col min="12" max="12" width="18.1640625" style="559" customWidth="1"/>
    <col min="13" max="13" width="60.83203125" style="559" customWidth="1"/>
    <col min="14" max="16384" width="11.1640625" style="559"/>
  </cols>
  <sheetData>
    <row r="1" spans="2:16" s="561" customFormat="1" ht="31">
      <c r="B1" s="648" t="s">
        <v>387</v>
      </c>
      <c r="C1" s="560"/>
    </row>
    <row r="2" spans="2:16" s="562" customFormat="1" ht="17" customHeight="1">
      <c r="B2" s="649"/>
    </row>
    <row r="3" spans="2:16" s="562" customFormat="1" ht="39" customHeight="1">
      <c r="B3" s="953" t="s">
        <v>388</v>
      </c>
      <c r="C3" s="956"/>
      <c r="D3" s="956"/>
      <c r="E3" s="563"/>
      <c r="F3" s="563"/>
      <c r="G3" s="563"/>
    </row>
    <row r="4" spans="2:16" s="562" customFormat="1" ht="17" customHeight="1">
      <c r="B4" s="649"/>
      <c r="D4" s="564"/>
    </row>
    <row r="5" spans="2:16" s="562" customFormat="1" ht="30" customHeight="1">
      <c r="B5" s="567" t="s">
        <v>150</v>
      </c>
      <c r="C5" s="854" t="s">
        <v>284</v>
      </c>
      <c r="D5" s="564"/>
      <c r="E5" s="559"/>
      <c r="F5" s="559"/>
    </row>
    <row r="6" spans="2:16" ht="17" customHeight="1">
      <c r="B6" s="650"/>
      <c r="C6" s="572"/>
    </row>
    <row r="7" spans="2:16" ht="78" customHeight="1">
      <c r="B7" s="567" t="s">
        <v>379</v>
      </c>
      <c r="C7" s="568" t="s">
        <v>159</v>
      </c>
    </row>
    <row r="8" spans="2:16" ht="17" customHeight="1">
      <c r="B8" s="651"/>
      <c r="C8" s="569"/>
    </row>
    <row r="9" spans="2:16" s="570" customFormat="1" ht="40" customHeight="1">
      <c r="B9" s="651"/>
      <c r="C9" s="569"/>
      <c r="E9" s="856" t="s">
        <v>283</v>
      </c>
      <c r="F9" s="759">
        <v>11</v>
      </c>
    </row>
    <row r="10" spans="2:16" ht="17" customHeight="1"/>
    <row r="11" spans="2:16" ht="40" customHeight="1" thickBot="1">
      <c r="G11" s="853" t="s">
        <v>282</v>
      </c>
      <c r="H11" s="574"/>
      <c r="I11" s="574"/>
      <c r="J11" s="653"/>
      <c r="K11" s="653"/>
    </row>
    <row r="12" spans="2:16" ht="80" customHeight="1">
      <c r="B12" s="575" t="s">
        <v>274</v>
      </c>
      <c r="C12" s="576" t="s">
        <v>275</v>
      </c>
      <c r="D12" s="576" t="s">
        <v>276</v>
      </c>
      <c r="E12" s="576" t="s">
        <v>277</v>
      </c>
      <c r="F12" s="577" t="s">
        <v>373</v>
      </c>
      <c r="G12" s="576" t="s">
        <v>279</v>
      </c>
      <c r="H12" s="576" t="s">
        <v>278</v>
      </c>
      <c r="I12" s="576" t="s">
        <v>280</v>
      </c>
      <c r="J12" s="577" t="s">
        <v>374</v>
      </c>
      <c r="K12" s="577" t="s">
        <v>375</v>
      </c>
      <c r="L12" s="577" t="s">
        <v>281</v>
      </c>
      <c r="M12" s="578" t="s">
        <v>266</v>
      </c>
    </row>
    <row r="13" spans="2:16" s="656" customFormat="1" ht="17" customHeight="1">
      <c r="B13" s="654"/>
      <c r="C13" s="654"/>
      <c r="D13" s="654"/>
      <c r="E13" s="654"/>
      <c r="F13" s="655"/>
      <c r="G13" s="654"/>
      <c r="H13" s="654"/>
      <c r="I13" s="654"/>
      <c r="J13" s="655"/>
      <c r="K13" s="655"/>
      <c r="L13" s="655"/>
      <c r="M13" s="655"/>
    </row>
    <row r="14" spans="2:16" ht="69" customHeight="1">
      <c r="B14" s="601" t="s">
        <v>33</v>
      </c>
      <c r="C14" s="718" t="s">
        <v>368</v>
      </c>
      <c r="D14" s="718"/>
      <c r="E14" s="744"/>
      <c r="F14" s="752">
        <f>SUM(F15:F17)</f>
        <v>0.78300000000000003</v>
      </c>
      <c r="G14" s="745"/>
      <c r="H14" s="745"/>
      <c r="I14" s="745"/>
      <c r="J14" s="746"/>
      <c r="K14" s="746"/>
      <c r="L14" s="746"/>
      <c r="M14" s="723" t="s">
        <v>382</v>
      </c>
      <c r="N14" s="656"/>
      <c r="O14" s="656"/>
      <c r="P14" s="656"/>
    </row>
    <row r="15" spans="2:16" ht="53" customHeight="1">
      <c r="B15" s="629"/>
      <c r="C15" s="585"/>
      <c r="D15" s="615" t="s">
        <v>344</v>
      </c>
      <c r="E15" s="615" t="s">
        <v>345</v>
      </c>
      <c r="F15" s="753">
        <f>(H15*J15)/$F$9*K15</f>
        <v>0.17499999999999999</v>
      </c>
      <c r="G15" s="658">
        <v>0</v>
      </c>
      <c r="H15" s="757">
        <v>0.25</v>
      </c>
      <c r="I15" s="659">
        <v>1</v>
      </c>
      <c r="J15" s="760">
        <f>F9</f>
        <v>11</v>
      </c>
      <c r="K15" s="762">
        <v>0.7</v>
      </c>
      <c r="L15" s="572"/>
      <c r="M15" s="4" t="s">
        <v>390</v>
      </c>
      <c r="N15" s="660"/>
      <c r="O15" s="656"/>
      <c r="P15" s="656"/>
    </row>
    <row r="16" spans="2:16" ht="65" customHeight="1">
      <c r="B16" s="629"/>
      <c r="C16" s="585"/>
      <c r="D16" s="615" t="s">
        <v>344</v>
      </c>
      <c r="E16" s="615" t="s">
        <v>346</v>
      </c>
      <c r="F16" s="753">
        <f>(H16*J16)/$F$9*K16</f>
        <v>0.10800000000000001</v>
      </c>
      <c r="G16" s="658">
        <v>0.25</v>
      </c>
      <c r="H16" s="757">
        <v>0.33</v>
      </c>
      <c r="I16" s="659">
        <v>1</v>
      </c>
      <c r="J16" s="764">
        <v>9</v>
      </c>
      <c r="K16" s="762">
        <v>0.4</v>
      </c>
      <c r="L16" s="572"/>
      <c r="M16" s="4" t="s">
        <v>391</v>
      </c>
      <c r="N16" s="660"/>
      <c r="O16" s="656"/>
      <c r="P16" s="656"/>
    </row>
    <row r="17" spans="2:16" ht="17" customHeight="1">
      <c r="B17" s="629"/>
      <c r="C17" s="585"/>
      <c r="D17" s="615" t="s">
        <v>347</v>
      </c>
      <c r="E17" s="615" t="s">
        <v>348</v>
      </c>
      <c r="F17" s="753">
        <f>(H17*J17)/$F$9*K17</f>
        <v>0.5</v>
      </c>
      <c r="G17" s="661">
        <v>0.33</v>
      </c>
      <c r="H17" s="758">
        <v>0.5</v>
      </c>
      <c r="I17" s="662">
        <v>1</v>
      </c>
      <c r="J17" s="761">
        <f>F9</f>
        <v>11</v>
      </c>
      <c r="K17" s="763">
        <v>1</v>
      </c>
      <c r="L17" s="572"/>
      <c r="M17" s="598" t="s">
        <v>300</v>
      </c>
      <c r="N17" s="656"/>
      <c r="O17" s="656"/>
      <c r="P17" s="656"/>
    </row>
    <row r="18" spans="2:16" ht="17" customHeight="1">
      <c r="F18" s="664"/>
      <c r="G18" s="664"/>
      <c r="H18" s="664"/>
      <c r="I18" s="664"/>
      <c r="J18" s="647"/>
      <c r="K18" s="647"/>
    </row>
    <row r="19" spans="2:16" ht="17" customHeight="1">
      <c r="B19" s="588" t="s">
        <v>15</v>
      </c>
      <c r="C19" s="589" t="s">
        <v>172</v>
      </c>
      <c r="D19" s="589"/>
      <c r="E19" s="744"/>
      <c r="F19" s="754">
        <f>SUM(F20:F24)</f>
        <v>4.66</v>
      </c>
      <c r="G19" s="747"/>
      <c r="H19" s="747"/>
      <c r="I19" s="747"/>
      <c r="J19" s="748"/>
      <c r="K19" s="749"/>
      <c r="L19" s="750"/>
      <c r="M19" s="751" t="s">
        <v>381</v>
      </c>
      <c r="N19" s="656"/>
      <c r="O19" s="656"/>
      <c r="P19" s="656"/>
    </row>
    <row r="20" spans="2:16" ht="17" customHeight="1">
      <c r="B20" s="629"/>
      <c r="C20" s="585"/>
      <c r="D20" s="585" t="s">
        <v>344</v>
      </c>
      <c r="E20" s="585" t="s">
        <v>349</v>
      </c>
      <c r="F20" s="753">
        <f>(H20*J20)/$F$9*K20</f>
        <v>1</v>
      </c>
      <c r="G20" s="661">
        <v>0.5</v>
      </c>
      <c r="H20" s="758">
        <v>1</v>
      </c>
      <c r="I20" s="662">
        <v>2</v>
      </c>
      <c r="J20" s="761">
        <f>F9</f>
        <v>11</v>
      </c>
      <c r="K20" s="763">
        <v>1</v>
      </c>
      <c r="L20" s="572"/>
      <c r="M20" s="598" t="s">
        <v>300</v>
      </c>
    </row>
    <row r="21" spans="2:16" ht="17" customHeight="1">
      <c r="B21" s="629"/>
      <c r="C21" s="585"/>
      <c r="D21" s="585" t="s">
        <v>344</v>
      </c>
      <c r="E21" s="585" t="s">
        <v>350</v>
      </c>
      <c r="F21" s="753">
        <f>(H21*J21)/$F$9*K21</f>
        <v>0.16</v>
      </c>
      <c r="G21" s="661">
        <v>0.08</v>
      </c>
      <c r="H21" s="758">
        <v>0.16</v>
      </c>
      <c r="I21" s="662">
        <v>0.5</v>
      </c>
      <c r="J21" s="761">
        <f>F9</f>
        <v>11</v>
      </c>
      <c r="K21" s="763">
        <v>1</v>
      </c>
      <c r="L21" s="572"/>
      <c r="M21" s="598" t="s">
        <v>300</v>
      </c>
    </row>
    <row r="22" spans="2:16" ht="17" customHeight="1">
      <c r="B22" s="629"/>
      <c r="C22" s="585"/>
      <c r="D22" s="585" t="s">
        <v>344</v>
      </c>
      <c r="E22" s="585" t="s">
        <v>351</v>
      </c>
      <c r="F22" s="753">
        <f>(H22*J22)/$F$9*K22</f>
        <v>1</v>
      </c>
      <c r="G22" s="661">
        <v>0.33</v>
      </c>
      <c r="H22" s="758">
        <v>1</v>
      </c>
      <c r="I22" s="662">
        <v>2</v>
      </c>
      <c r="J22" s="761">
        <f>F9</f>
        <v>11</v>
      </c>
      <c r="K22" s="763">
        <v>1</v>
      </c>
      <c r="L22" s="572"/>
      <c r="M22" s="598" t="s">
        <v>300</v>
      </c>
    </row>
    <row r="23" spans="2:16" ht="17" customHeight="1">
      <c r="B23" s="629"/>
      <c r="C23" s="585"/>
      <c r="D23" s="585" t="s">
        <v>311</v>
      </c>
      <c r="E23" s="585" t="s">
        <v>352</v>
      </c>
      <c r="F23" s="753">
        <f>(H23*J23)/$F$9*K23</f>
        <v>1</v>
      </c>
      <c r="G23" s="661">
        <v>0.33</v>
      </c>
      <c r="H23" s="758">
        <v>1</v>
      </c>
      <c r="I23" s="662">
        <v>2</v>
      </c>
      <c r="J23" s="761">
        <f>F9</f>
        <v>11</v>
      </c>
      <c r="K23" s="763">
        <v>1</v>
      </c>
      <c r="L23" s="572"/>
      <c r="M23" s="598" t="s">
        <v>300</v>
      </c>
      <c r="N23" s="656"/>
      <c r="O23" s="656"/>
      <c r="P23" s="656"/>
    </row>
    <row r="24" spans="2:16" ht="17" customHeight="1">
      <c r="B24" s="629"/>
      <c r="C24" s="585"/>
      <c r="D24" s="585" t="s">
        <v>347</v>
      </c>
      <c r="E24" s="585" t="s">
        <v>353</v>
      </c>
      <c r="F24" s="753">
        <f>(H24*J24)/$F$9*K24</f>
        <v>1.5</v>
      </c>
      <c r="G24" s="661">
        <v>1</v>
      </c>
      <c r="H24" s="758">
        <v>1.5</v>
      </c>
      <c r="I24" s="662">
        <v>2</v>
      </c>
      <c r="J24" s="761">
        <f>F9</f>
        <v>11</v>
      </c>
      <c r="K24" s="763">
        <v>1</v>
      </c>
      <c r="L24" s="572"/>
      <c r="M24" s="598" t="s">
        <v>300</v>
      </c>
      <c r="N24" s="656"/>
      <c r="O24" s="656"/>
      <c r="P24" s="656"/>
    </row>
    <row r="25" spans="2:16" ht="17" customHeight="1">
      <c r="F25" s="664"/>
      <c r="G25" s="664"/>
      <c r="H25" s="664"/>
      <c r="I25" s="664"/>
      <c r="J25" s="647"/>
      <c r="K25" s="647"/>
    </row>
    <row r="26" spans="2:16" ht="17" customHeight="1">
      <c r="B26" s="588">
        <v>3</v>
      </c>
      <c r="C26" s="589" t="s">
        <v>176</v>
      </c>
      <c r="D26" s="589"/>
      <c r="E26" s="744"/>
      <c r="F26" s="754">
        <f>SUM(F27:F30)</f>
        <v>3.0819090909090909</v>
      </c>
      <c r="G26" s="747"/>
      <c r="H26" s="747"/>
      <c r="I26" s="747"/>
      <c r="J26" s="748"/>
      <c r="K26" s="749"/>
      <c r="L26" s="749"/>
      <c r="M26" s="751" t="s">
        <v>392</v>
      </c>
    </row>
    <row r="27" spans="2:16" ht="57" customHeight="1">
      <c r="B27" s="629"/>
      <c r="C27" s="615"/>
      <c r="D27" s="615" t="s">
        <v>344</v>
      </c>
      <c r="E27" s="615" t="s">
        <v>345</v>
      </c>
      <c r="F27" s="753">
        <f>(H27*J27)/$F$9*K27</f>
        <v>0.23099999999999998</v>
      </c>
      <c r="G27" s="659">
        <v>0</v>
      </c>
      <c r="H27" s="757">
        <v>0.33</v>
      </c>
      <c r="I27" s="659">
        <v>1</v>
      </c>
      <c r="J27" s="760">
        <f>F9</f>
        <v>11</v>
      </c>
      <c r="K27" s="762">
        <v>0.7</v>
      </c>
      <c r="L27" s="572"/>
      <c r="M27" s="4" t="s">
        <v>390</v>
      </c>
      <c r="N27" s="665"/>
    </row>
    <row r="28" spans="2:16" ht="73" customHeight="1">
      <c r="B28" s="629"/>
      <c r="C28" s="615"/>
      <c r="D28" s="615" t="s">
        <v>344</v>
      </c>
      <c r="E28" s="585" t="s">
        <v>346</v>
      </c>
      <c r="F28" s="753">
        <f>(H28*J28)/$F$9*K28</f>
        <v>0.85090909090909106</v>
      </c>
      <c r="G28" s="659">
        <v>0</v>
      </c>
      <c r="H28" s="757">
        <v>2.6</v>
      </c>
      <c r="I28" s="659">
        <v>3</v>
      </c>
      <c r="J28" s="764">
        <v>9</v>
      </c>
      <c r="K28" s="762">
        <v>0.4</v>
      </c>
      <c r="L28" s="572"/>
      <c r="M28" s="4" t="s">
        <v>391</v>
      </c>
      <c r="N28" s="665"/>
    </row>
    <row r="29" spans="2:16" ht="17" customHeight="1">
      <c r="B29" s="629"/>
      <c r="C29" s="615"/>
      <c r="D29" s="615" t="s">
        <v>344</v>
      </c>
      <c r="E29" s="585" t="s">
        <v>354</v>
      </c>
      <c r="F29" s="753">
        <f>(H29*J29)/$F$9*K29</f>
        <v>1.5</v>
      </c>
      <c r="G29" s="662">
        <v>1.5</v>
      </c>
      <c r="H29" s="758">
        <v>1.5</v>
      </c>
      <c r="I29" s="662">
        <v>3</v>
      </c>
      <c r="J29" s="761">
        <f>F9</f>
        <v>11</v>
      </c>
      <c r="K29" s="763">
        <v>1</v>
      </c>
      <c r="L29" s="572"/>
      <c r="M29" s="598" t="s">
        <v>300</v>
      </c>
    </row>
    <row r="30" spans="2:16" ht="17" customHeight="1">
      <c r="B30" s="629"/>
      <c r="C30" s="615"/>
      <c r="D30" s="615" t="s">
        <v>347</v>
      </c>
      <c r="E30" s="585" t="s">
        <v>348</v>
      </c>
      <c r="F30" s="753">
        <f>(H30*J30)/$F$9*K30</f>
        <v>0.5</v>
      </c>
      <c r="G30" s="662">
        <v>0.5</v>
      </c>
      <c r="H30" s="758">
        <v>0.5</v>
      </c>
      <c r="I30" s="662">
        <v>1</v>
      </c>
      <c r="J30" s="761">
        <f>F9</f>
        <v>11</v>
      </c>
      <c r="K30" s="763">
        <v>1</v>
      </c>
      <c r="L30" s="572"/>
      <c r="M30" s="598" t="s">
        <v>300</v>
      </c>
      <c r="N30" s="572"/>
      <c r="O30" s="572"/>
    </row>
    <row r="31" spans="2:16" ht="17" customHeight="1">
      <c r="B31" s="607"/>
      <c r="C31" s="608"/>
      <c r="E31" s="616"/>
      <c r="F31" s="666"/>
      <c r="G31" s="664"/>
      <c r="H31" s="664"/>
      <c r="I31" s="664"/>
      <c r="J31" s="667"/>
      <c r="K31" s="647"/>
    </row>
    <row r="32" spans="2:16" s="572" customFormat="1" ht="17" customHeight="1">
      <c r="B32" s="628" t="s">
        <v>18</v>
      </c>
      <c r="C32" s="706" t="s">
        <v>178</v>
      </c>
      <c r="D32" s="707"/>
      <c r="E32" s="707"/>
      <c r="F32" s="765">
        <f>F33</f>
        <v>0.25</v>
      </c>
      <c r="G32" s="735"/>
      <c r="H32" s="735"/>
      <c r="I32" s="735"/>
      <c r="J32" s="736"/>
      <c r="K32" s="736"/>
      <c r="L32" s="737"/>
      <c r="M32" s="738"/>
    </row>
    <row r="33" spans="2:16" s="572" customFormat="1" ht="17" customHeight="1">
      <c r="B33" s="629"/>
      <c r="C33" s="615"/>
      <c r="D33" s="615" t="s">
        <v>326</v>
      </c>
      <c r="E33" s="585" t="s">
        <v>327</v>
      </c>
      <c r="F33" s="657">
        <v>0.25</v>
      </c>
      <c r="G33" s="662">
        <v>0.08</v>
      </c>
      <c r="H33" s="662">
        <v>0.25</v>
      </c>
      <c r="I33" s="662">
        <v>2</v>
      </c>
      <c r="J33" s="600"/>
      <c r="K33" s="600"/>
      <c r="M33" s="598" t="s">
        <v>300</v>
      </c>
    </row>
    <row r="34" spans="2:16" s="572" customFormat="1" ht="17" customHeight="1">
      <c r="B34" s="629"/>
      <c r="C34" s="615"/>
      <c r="D34" s="615"/>
      <c r="E34" s="585"/>
      <c r="F34" s="666"/>
      <c r="G34" s="662"/>
      <c r="H34" s="662"/>
      <c r="I34" s="662"/>
      <c r="J34" s="600"/>
      <c r="K34" s="600"/>
    </row>
    <row r="35" spans="2:16" s="572" customFormat="1" ht="17" customHeight="1">
      <c r="B35" s="628" t="s">
        <v>19</v>
      </c>
      <c r="C35" s="706" t="s">
        <v>179</v>
      </c>
      <c r="D35" s="707"/>
      <c r="E35" s="707"/>
      <c r="F35" s="755">
        <f>F36</f>
        <v>0.33</v>
      </c>
      <c r="G35" s="735"/>
      <c r="H35" s="735"/>
      <c r="I35" s="735"/>
      <c r="J35" s="736"/>
      <c r="K35" s="736"/>
      <c r="L35" s="737"/>
      <c r="M35" s="738"/>
    </row>
    <row r="36" spans="2:16" s="572" customFormat="1" ht="17" customHeight="1">
      <c r="B36" s="607"/>
      <c r="C36" s="608"/>
      <c r="D36" s="572" t="s">
        <v>326</v>
      </c>
      <c r="E36" s="668" t="s">
        <v>328</v>
      </c>
      <c r="F36" s="766">
        <v>0.33</v>
      </c>
      <c r="G36" s="662">
        <v>0.25</v>
      </c>
      <c r="H36" s="662">
        <v>0.33</v>
      </c>
      <c r="I36" s="662">
        <v>1</v>
      </c>
      <c r="J36" s="663"/>
      <c r="K36" s="600"/>
      <c r="M36" s="598" t="s">
        <v>300</v>
      </c>
    </row>
    <row r="37" spans="2:16" s="572" customFormat="1" ht="17" customHeight="1">
      <c r="B37" s="607"/>
      <c r="C37" s="608"/>
      <c r="E37" s="668"/>
      <c r="F37" s="666"/>
      <c r="G37" s="662"/>
      <c r="H37" s="662"/>
      <c r="I37" s="662"/>
      <c r="J37" s="600"/>
      <c r="K37" s="600"/>
      <c r="N37" s="669"/>
      <c r="O37" s="669"/>
      <c r="P37" s="669"/>
    </row>
    <row r="38" spans="2:16" s="572" customFormat="1" ht="17" customHeight="1">
      <c r="B38" s="628">
        <v>5</v>
      </c>
      <c r="C38" s="706" t="s">
        <v>180</v>
      </c>
      <c r="D38" s="707"/>
      <c r="E38" s="707"/>
      <c r="F38" s="755">
        <f>F39</f>
        <v>0.5</v>
      </c>
      <c r="G38" s="735"/>
      <c r="H38" s="735"/>
      <c r="I38" s="735"/>
      <c r="J38" s="736"/>
      <c r="K38" s="736"/>
      <c r="L38" s="737"/>
      <c r="M38" s="738"/>
    </row>
    <row r="39" spans="2:16" s="572" customFormat="1" ht="17" customHeight="1">
      <c r="B39" s="629"/>
      <c r="C39" s="618"/>
      <c r="D39" s="615" t="s">
        <v>321</v>
      </c>
      <c r="E39" s="585" t="s">
        <v>355</v>
      </c>
      <c r="F39" s="766">
        <v>0.5</v>
      </c>
      <c r="G39" s="662">
        <v>0.25</v>
      </c>
      <c r="H39" s="662">
        <v>0.5</v>
      </c>
      <c r="I39" s="662">
        <v>2</v>
      </c>
      <c r="J39" s="600"/>
      <c r="K39" s="600"/>
      <c r="M39" s="598" t="s">
        <v>300</v>
      </c>
    </row>
    <row r="40" spans="2:16" s="572" customFormat="1" ht="17" customHeight="1">
      <c r="B40" s="629"/>
      <c r="C40" s="615"/>
      <c r="D40" s="615"/>
      <c r="E40" s="615"/>
      <c r="F40" s="670"/>
      <c r="G40" s="662"/>
      <c r="H40" s="662"/>
      <c r="I40" s="662"/>
      <c r="J40" s="600"/>
      <c r="K40" s="600"/>
    </row>
    <row r="41" spans="2:16" s="572" customFormat="1" ht="17" customHeight="1">
      <c r="B41" s="705">
        <v>6</v>
      </c>
      <c r="C41" s="739" t="s">
        <v>181</v>
      </c>
      <c r="D41" s="726"/>
      <c r="E41" s="726"/>
      <c r="F41" s="756">
        <f>F42</f>
        <v>0.25</v>
      </c>
      <c r="G41" s="740"/>
      <c r="H41" s="740"/>
      <c r="I41" s="740"/>
      <c r="J41" s="741"/>
      <c r="K41" s="741"/>
      <c r="L41" s="741"/>
      <c r="M41" s="742"/>
    </row>
    <row r="42" spans="2:16" s="572" customFormat="1" ht="17" customHeight="1">
      <c r="B42" s="629"/>
      <c r="C42" s="615"/>
      <c r="D42" s="615" t="s">
        <v>313</v>
      </c>
      <c r="E42" s="615" t="s">
        <v>314</v>
      </c>
      <c r="F42" s="766">
        <v>0.25</v>
      </c>
      <c r="G42" s="662">
        <v>0.25</v>
      </c>
      <c r="H42" s="662">
        <v>0.25</v>
      </c>
      <c r="I42" s="662">
        <v>0.5</v>
      </c>
      <c r="J42" s="600"/>
      <c r="K42" s="600"/>
      <c r="M42" s="598" t="s">
        <v>300</v>
      </c>
    </row>
    <row r="43" spans="2:16" s="572" customFormat="1" ht="17" customHeight="1">
      <c r="B43" s="629"/>
      <c r="C43" s="615"/>
      <c r="D43" s="615"/>
      <c r="E43" s="615"/>
      <c r="F43" s="670"/>
      <c r="G43" s="662"/>
      <c r="H43" s="662"/>
      <c r="I43" s="662"/>
      <c r="J43" s="600"/>
      <c r="K43" s="600"/>
    </row>
    <row r="44" spans="2:16" s="572" customFormat="1" ht="17" customHeight="1">
      <c r="B44" s="628" t="s">
        <v>20</v>
      </c>
      <c r="C44" s="706" t="s">
        <v>335</v>
      </c>
      <c r="D44" s="707"/>
      <c r="E44" s="707"/>
      <c r="F44" s="755">
        <f>F45</f>
        <v>0.33</v>
      </c>
      <c r="G44" s="743"/>
      <c r="H44" s="735"/>
      <c r="I44" s="735"/>
      <c r="J44" s="736"/>
      <c r="K44" s="736"/>
      <c r="L44" s="736"/>
      <c r="M44" s="729"/>
    </row>
    <row r="45" spans="2:16" s="572" customFormat="1" ht="17" customHeight="1">
      <c r="B45" s="629"/>
      <c r="C45" s="615"/>
      <c r="D45" s="615" t="s">
        <v>326</v>
      </c>
      <c r="E45" s="615" t="s">
        <v>329</v>
      </c>
      <c r="F45" s="766">
        <v>0.33</v>
      </c>
      <c r="G45" s="662">
        <v>0.08</v>
      </c>
      <c r="H45" s="662">
        <v>0.33</v>
      </c>
      <c r="I45" s="662">
        <v>0.5</v>
      </c>
      <c r="J45" s="600"/>
      <c r="K45" s="600"/>
      <c r="M45" s="598" t="s">
        <v>300</v>
      </c>
    </row>
    <row r="46" spans="2:16" s="572" customFormat="1" ht="17" customHeight="1">
      <c r="B46" s="629"/>
      <c r="C46" s="615"/>
      <c r="D46" s="615"/>
      <c r="E46" s="615"/>
      <c r="F46" s="670"/>
      <c r="G46" s="662"/>
      <c r="H46" s="662"/>
      <c r="I46" s="662"/>
      <c r="J46" s="600"/>
      <c r="K46" s="600"/>
    </row>
    <row r="47" spans="2:16" s="572" customFormat="1" ht="17" customHeight="1">
      <c r="B47" s="628" t="s">
        <v>21</v>
      </c>
      <c r="C47" s="706" t="s">
        <v>334</v>
      </c>
      <c r="D47" s="707"/>
      <c r="E47" s="707"/>
      <c r="F47" s="755">
        <f>F48</f>
        <v>0.25</v>
      </c>
      <c r="G47" s="735"/>
      <c r="H47" s="735"/>
      <c r="I47" s="735"/>
      <c r="J47" s="736"/>
      <c r="K47" s="736"/>
      <c r="L47" s="736"/>
      <c r="M47" s="729"/>
    </row>
    <row r="48" spans="2:16" s="572" customFormat="1" ht="17" customHeight="1">
      <c r="B48" s="629"/>
      <c r="C48" s="615"/>
      <c r="D48" s="615" t="s">
        <v>326</v>
      </c>
      <c r="E48" s="615" t="s">
        <v>330</v>
      </c>
      <c r="F48" s="766">
        <v>0.25</v>
      </c>
      <c r="G48" s="661">
        <v>0.1</v>
      </c>
      <c r="H48" s="661">
        <v>0.25</v>
      </c>
      <c r="I48" s="661">
        <v>0.5</v>
      </c>
      <c r="J48" s="600"/>
      <c r="K48" s="600"/>
      <c r="M48" s="598" t="s">
        <v>300</v>
      </c>
    </row>
    <row r="49" spans="2:13" s="572" customFormat="1" ht="17" customHeight="1">
      <c r="B49" s="629"/>
      <c r="C49" s="615"/>
      <c r="D49" s="615"/>
      <c r="E49" s="615"/>
      <c r="F49" s="670"/>
      <c r="G49" s="662"/>
      <c r="H49" s="662"/>
      <c r="I49" s="662"/>
      <c r="J49" s="600"/>
      <c r="K49" s="600"/>
    </row>
    <row r="50" spans="2:13" s="572" customFormat="1" ht="17" customHeight="1">
      <c r="B50" s="628" t="s">
        <v>22</v>
      </c>
      <c r="C50" s="706" t="s">
        <v>184</v>
      </c>
      <c r="D50" s="707"/>
      <c r="E50" s="707"/>
      <c r="F50" s="755">
        <f>F51</f>
        <v>0.5</v>
      </c>
      <c r="G50" s="735"/>
      <c r="H50" s="735"/>
      <c r="I50" s="735"/>
      <c r="J50" s="736"/>
      <c r="K50" s="736"/>
      <c r="L50" s="736"/>
      <c r="M50" s="729"/>
    </row>
    <row r="51" spans="2:13" s="572" customFormat="1" ht="17" customHeight="1">
      <c r="B51" s="629"/>
      <c r="C51" s="615"/>
      <c r="D51" s="615" t="s">
        <v>326</v>
      </c>
      <c r="E51" s="615" t="s">
        <v>356</v>
      </c>
      <c r="F51" s="766">
        <v>0.5</v>
      </c>
      <c r="G51" s="662">
        <v>0.25</v>
      </c>
      <c r="H51" s="662">
        <v>0.5</v>
      </c>
      <c r="I51" s="662">
        <v>2</v>
      </c>
      <c r="J51" s="600"/>
      <c r="K51" s="600"/>
      <c r="M51" s="598" t="s">
        <v>300</v>
      </c>
    </row>
    <row r="52" spans="2:13" s="572" customFormat="1" ht="17" customHeight="1">
      <c r="B52" s="629"/>
      <c r="C52" s="615"/>
      <c r="D52" s="615"/>
      <c r="E52" s="615"/>
      <c r="F52" s="670"/>
      <c r="G52" s="662"/>
      <c r="H52" s="662"/>
      <c r="I52" s="662"/>
      <c r="J52" s="600"/>
      <c r="K52" s="600"/>
    </row>
    <row r="53" spans="2:13" s="572" customFormat="1" ht="17" customHeight="1">
      <c r="B53" s="628" t="s">
        <v>23</v>
      </c>
      <c r="C53" s="706" t="s">
        <v>185</v>
      </c>
      <c r="D53" s="707"/>
      <c r="E53" s="707"/>
      <c r="F53" s="755">
        <f>F54</f>
        <v>0.5</v>
      </c>
      <c r="G53" s="735"/>
      <c r="H53" s="735"/>
      <c r="I53" s="735"/>
      <c r="J53" s="736"/>
      <c r="K53" s="736"/>
      <c r="L53" s="736"/>
      <c r="M53" s="729"/>
    </row>
    <row r="54" spans="2:13" s="572" customFormat="1" ht="17" customHeight="1">
      <c r="B54" s="629"/>
      <c r="C54" s="615"/>
      <c r="D54" s="615" t="s">
        <v>326</v>
      </c>
      <c r="E54" s="615" t="s">
        <v>332</v>
      </c>
      <c r="F54" s="766">
        <v>0.5</v>
      </c>
      <c r="G54" s="662">
        <v>0.25</v>
      </c>
      <c r="H54" s="662">
        <v>0.5</v>
      </c>
      <c r="I54" s="662">
        <v>1</v>
      </c>
      <c r="J54" s="600"/>
      <c r="K54" s="600"/>
      <c r="M54" s="598" t="s">
        <v>300</v>
      </c>
    </row>
    <row r="55" spans="2:13" s="572" customFormat="1" ht="17" customHeight="1">
      <c r="B55" s="629"/>
      <c r="C55" s="615"/>
      <c r="D55" s="615"/>
      <c r="E55" s="615"/>
      <c r="F55" s="670"/>
      <c r="G55" s="662"/>
      <c r="H55" s="662"/>
      <c r="I55" s="662"/>
      <c r="J55" s="600"/>
      <c r="K55" s="600"/>
    </row>
    <row r="56" spans="2:13" s="572" customFormat="1" ht="17" customHeight="1">
      <c r="B56" s="628" t="s">
        <v>24</v>
      </c>
      <c r="C56" s="706" t="s">
        <v>186</v>
      </c>
      <c r="D56" s="707"/>
      <c r="E56" s="707"/>
      <c r="F56" s="755">
        <f>F57</f>
        <v>0.5</v>
      </c>
      <c r="G56" s="735"/>
      <c r="H56" s="735"/>
      <c r="I56" s="735"/>
      <c r="J56" s="736"/>
      <c r="K56" s="736"/>
      <c r="L56" s="736"/>
      <c r="M56" s="729"/>
    </row>
    <row r="57" spans="2:13" s="572" customFormat="1" ht="17" customHeight="1">
      <c r="B57" s="651"/>
      <c r="D57" s="572" t="s">
        <v>326</v>
      </c>
      <c r="E57" s="671" t="s">
        <v>333</v>
      </c>
      <c r="F57" s="758">
        <v>0.5</v>
      </c>
      <c r="G57" s="662">
        <v>0.25</v>
      </c>
      <c r="H57" s="662">
        <v>0.5</v>
      </c>
      <c r="I57" s="662">
        <v>2</v>
      </c>
      <c r="J57" s="600"/>
      <c r="K57" s="600"/>
      <c r="M57" s="598" t="s">
        <v>300</v>
      </c>
    </row>
    <row r="58" spans="2:13" ht="17" customHeight="1">
      <c r="B58" s="651"/>
      <c r="C58" s="572"/>
      <c r="D58" s="572"/>
      <c r="E58" s="599"/>
      <c r="F58" s="664"/>
      <c r="G58" s="664"/>
      <c r="H58" s="664"/>
      <c r="I58" s="664"/>
      <c r="J58" s="647"/>
      <c r="K58" s="647"/>
    </row>
    <row r="59" spans="2:13" ht="17" customHeight="1">
      <c r="B59" s="651"/>
      <c r="C59" s="572"/>
      <c r="D59" s="572"/>
      <c r="E59" s="599"/>
      <c r="F59" s="664"/>
      <c r="G59" s="664"/>
      <c r="H59" s="664"/>
      <c r="I59" s="664"/>
      <c r="J59" s="647"/>
      <c r="K59" s="647"/>
    </row>
    <row r="60" spans="2:13" ht="17" customHeight="1">
      <c r="F60" s="664"/>
      <c r="G60" s="664"/>
      <c r="H60" s="664"/>
      <c r="I60" s="664"/>
      <c r="J60" s="647"/>
      <c r="K60" s="647"/>
    </row>
    <row r="61" spans="2:13" ht="17" customHeight="1">
      <c r="F61" s="664"/>
      <c r="G61" s="664"/>
      <c r="H61" s="664"/>
      <c r="I61" s="664"/>
      <c r="J61" s="647"/>
      <c r="K61" s="647"/>
    </row>
    <row r="62" spans="2:13" ht="17" customHeight="1">
      <c r="F62" s="647"/>
      <c r="G62" s="647"/>
      <c r="H62" s="647"/>
      <c r="I62" s="647"/>
      <c r="J62" s="647"/>
      <c r="K62" s="647"/>
    </row>
    <row r="63" spans="2:13" ht="17" customHeight="1">
      <c r="F63" s="647"/>
      <c r="G63" s="647"/>
      <c r="H63" s="647"/>
      <c r="I63" s="647"/>
      <c r="J63" s="647"/>
      <c r="K63" s="647"/>
    </row>
    <row r="64" spans="2:13" ht="17" customHeight="1">
      <c r="F64" s="647"/>
      <c r="G64" s="647"/>
      <c r="H64" s="647"/>
      <c r="I64" s="647"/>
      <c r="J64" s="647"/>
      <c r="K64" s="647"/>
    </row>
    <row r="65" spans="6:11" ht="17" customHeight="1">
      <c r="F65" s="647"/>
      <c r="G65" s="647"/>
      <c r="H65" s="647"/>
      <c r="I65" s="647"/>
      <c r="J65" s="647"/>
      <c r="K65" s="647"/>
    </row>
    <row r="66" spans="6:11" ht="17" customHeight="1">
      <c r="F66" s="647"/>
      <c r="G66" s="647"/>
      <c r="H66" s="647"/>
      <c r="I66" s="647"/>
      <c r="J66" s="647"/>
      <c r="K66" s="647"/>
    </row>
    <row r="67" spans="6:11" ht="17" customHeight="1"/>
    <row r="68" spans="6:11" ht="17" customHeight="1"/>
    <row r="69" spans="6:11" ht="17" customHeight="1"/>
    <row r="70" spans="6:11" ht="17" customHeight="1"/>
    <row r="71" spans="6:11" ht="17" customHeight="1"/>
    <row r="72" spans="6:11" ht="17" customHeight="1"/>
    <row r="73" spans="6:11" ht="17" customHeight="1"/>
    <row r="74" spans="6:11" ht="17" customHeight="1"/>
    <row r="75" spans="6:11" ht="17" customHeight="1"/>
    <row r="76" spans="6:11" ht="17" customHeight="1"/>
    <row r="77" spans="6:11" ht="17" customHeight="1"/>
    <row r="78" spans="6:11" ht="17" customHeight="1"/>
    <row r="79" spans="6:11" ht="17" customHeight="1"/>
    <row r="80" spans="6:11" ht="17" customHeight="1"/>
    <row r="81" ht="17" customHeight="1"/>
    <row r="82" ht="17" customHeight="1"/>
    <row r="83" ht="17" customHeight="1"/>
  </sheetData>
  <sheetProtection algorithmName="SHA-512" hashValue="cNcXovWkDriHN+R5cngPNhJfsyOO5EL3EhgdOqAPVI9MQPMYj7My+MV43pC3pUov4ipkLKZl7yubISMTsF+K+Q==" saltValue="QoTyDnyC9+6USG28xAUJtA==" spinCount="100000" sheet="1" objects="1" scenarios="1" autoFilter="0" pivotTables="0"/>
  <mergeCells count="1">
    <mergeCell ref="B3:D3"/>
  </mergeCells>
  <pageMargins left="0.7" right="0.7" top="0.75" bottom="0.75" header="0.3" footer="0.3"/>
  <ignoredErrors>
    <ignoredError sqref="F16:F17"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rgb="FF58B080"/>
  </sheetPr>
  <dimension ref="B1:N168"/>
  <sheetViews>
    <sheetView showGridLines="0" showRowColHeaders="0" zoomScale="90" zoomScaleNormal="90" workbookViewId="0"/>
  </sheetViews>
  <sheetFormatPr baseColWidth="10" defaultColWidth="11.1640625" defaultRowHeight="16"/>
  <cols>
    <col min="1" max="1" width="5.83203125" style="559" customWidth="1"/>
    <col min="2" max="2" width="15.83203125" style="559" customWidth="1"/>
    <col min="3" max="5" width="45.83203125" style="559" customWidth="1"/>
    <col min="6" max="6" width="18.83203125" style="675" customWidth="1"/>
    <col min="7" max="9" width="12.83203125" style="675" customWidth="1"/>
    <col min="10" max="10" width="18.1640625" style="675" customWidth="1"/>
    <col min="11" max="11" width="17.6640625" style="675" customWidth="1"/>
    <col min="12" max="12" width="13.1640625" style="675" customWidth="1"/>
    <col min="13" max="13" width="60.83203125" style="559" customWidth="1"/>
    <col min="14" max="16384" width="11.1640625" style="559"/>
  </cols>
  <sheetData>
    <row r="1" spans="2:13" s="561" customFormat="1" ht="31">
      <c r="B1" s="560" t="s">
        <v>115</v>
      </c>
      <c r="C1" s="560"/>
      <c r="F1" s="672"/>
      <c r="G1" s="672"/>
      <c r="H1" s="672"/>
      <c r="I1" s="672"/>
      <c r="J1" s="672"/>
      <c r="K1" s="672"/>
      <c r="L1" s="672"/>
    </row>
    <row r="2" spans="2:13" s="562" customFormat="1" ht="14">
      <c r="F2" s="673"/>
      <c r="G2" s="673"/>
      <c r="H2" s="673"/>
      <c r="I2" s="673"/>
      <c r="J2" s="673"/>
      <c r="K2" s="673"/>
      <c r="L2" s="673"/>
    </row>
    <row r="3" spans="2:13" s="562" customFormat="1" ht="39" customHeight="1">
      <c r="B3" s="953" t="s">
        <v>389</v>
      </c>
      <c r="C3" s="944"/>
      <c r="D3" s="944"/>
      <c r="E3" s="563"/>
      <c r="F3" s="563"/>
      <c r="G3" s="673"/>
      <c r="H3" s="673"/>
      <c r="I3" s="673"/>
      <c r="J3" s="673"/>
      <c r="K3" s="673"/>
      <c r="L3" s="673"/>
    </row>
    <row r="4" spans="2:13" s="562" customFormat="1">
      <c r="D4" s="564"/>
      <c r="F4" s="673"/>
      <c r="G4" s="673"/>
      <c r="H4" s="673"/>
      <c r="I4" s="673"/>
      <c r="J4" s="673"/>
      <c r="K4" s="673"/>
      <c r="L4" s="673"/>
    </row>
    <row r="5" spans="2:13" s="562" customFormat="1" ht="34">
      <c r="B5" s="565" t="s">
        <v>150</v>
      </c>
      <c r="C5" s="854" t="s">
        <v>284</v>
      </c>
      <c r="D5" s="671"/>
      <c r="E5" s="559"/>
      <c r="F5" s="673"/>
      <c r="G5" s="673"/>
      <c r="H5" s="673"/>
      <c r="I5" s="673"/>
      <c r="J5" s="673"/>
      <c r="K5" s="673"/>
      <c r="L5" s="673"/>
    </row>
    <row r="6" spans="2:13" ht="19">
      <c r="B6" s="674"/>
      <c r="C6" s="572"/>
      <c r="D6" s="572"/>
    </row>
    <row r="7" spans="2:13" ht="145" customHeight="1">
      <c r="B7" s="567" t="s">
        <v>379</v>
      </c>
      <c r="C7" s="957" t="s">
        <v>378</v>
      </c>
      <c r="D7" s="958"/>
      <c r="E7" s="959"/>
    </row>
    <row r="8" spans="2:13">
      <c r="B8" s="569"/>
      <c r="C8" s="569"/>
    </row>
    <row r="9" spans="2:13" s="570" customFormat="1" ht="40" customHeight="1">
      <c r="B9" s="569"/>
      <c r="C9" s="569"/>
      <c r="E9" s="856" t="s">
        <v>283</v>
      </c>
      <c r="F9" s="857">
        <v>8</v>
      </c>
      <c r="G9" s="675"/>
      <c r="H9" s="675"/>
      <c r="I9" s="675"/>
      <c r="J9" s="675"/>
      <c r="K9" s="675"/>
      <c r="L9" s="675"/>
    </row>
    <row r="11" spans="2:13" ht="40" customHeight="1" thickBot="1">
      <c r="G11" s="853" t="s">
        <v>282</v>
      </c>
      <c r="H11" s="676"/>
      <c r="I11" s="676"/>
      <c r="J11" s="677"/>
      <c r="K11" s="677"/>
    </row>
    <row r="12" spans="2:13" ht="80">
      <c r="B12" s="575" t="s">
        <v>274</v>
      </c>
      <c r="C12" s="576" t="s">
        <v>275</v>
      </c>
      <c r="D12" s="576" t="s">
        <v>276</v>
      </c>
      <c r="E12" s="576" t="s">
        <v>277</v>
      </c>
      <c r="F12" s="678" t="s">
        <v>373</v>
      </c>
      <c r="G12" s="679" t="s">
        <v>279</v>
      </c>
      <c r="H12" s="679" t="s">
        <v>278</v>
      </c>
      <c r="I12" s="679" t="s">
        <v>280</v>
      </c>
      <c r="J12" s="678" t="s">
        <v>374</v>
      </c>
      <c r="K12" s="678" t="s">
        <v>375</v>
      </c>
      <c r="L12" s="678" t="s">
        <v>281</v>
      </c>
      <c r="M12" s="578" t="s">
        <v>266</v>
      </c>
    </row>
    <row r="14" spans="2:13" s="669" customFormat="1" ht="85">
      <c r="B14" s="601" t="s">
        <v>29</v>
      </c>
      <c r="C14" s="718" t="s">
        <v>166</v>
      </c>
      <c r="D14" s="767"/>
      <c r="E14" s="719"/>
      <c r="F14" s="752">
        <f>SUM('Critical Patient Needs'!F15:F23)</f>
        <v>3.0625</v>
      </c>
      <c r="G14" s="767"/>
      <c r="H14" s="767"/>
      <c r="I14" s="767"/>
      <c r="J14" s="767"/>
      <c r="K14" s="767"/>
      <c r="L14" s="767"/>
      <c r="M14" s="723" t="s">
        <v>339</v>
      </c>
    </row>
    <row r="15" spans="2:13" s="669" customFormat="1" ht="34">
      <c r="B15" s="603"/>
      <c r="C15" s="585"/>
      <c r="D15" s="585" t="s">
        <v>301</v>
      </c>
      <c r="E15" s="585" t="s">
        <v>316</v>
      </c>
      <c r="F15" s="783">
        <f t="shared" ref="F15:F23" si="0">(H15*J15)/$F$9*K15</f>
        <v>6.25E-2</v>
      </c>
      <c r="G15" s="681">
        <v>0.5</v>
      </c>
      <c r="H15" s="791">
        <v>0.5</v>
      </c>
      <c r="I15" s="681">
        <v>2</v>
      </c>
      <c r="J15" s="784">
        <v>1</v>
      </c>
      <c r="K15" s="788">
        <v>1</v>
      </c>
      <c r="L15" s="684"/>
      <c r="M15" s="632" t="s">
        <v>296</v>
      </c>
    </row>
    <row r="16" spans="2:13" s="669" customFormat="1" ht="34">
      <c r="B16" s="603"/>
      <c r="C16" s="585"/>
      <c r="D16" s="585" t="s">
        <v>301</v>
      </c>
      <c r="E16" s="585" t="s">
        <v>317</v>
      </c>
      <c r="F16" s="783">
        <f t="shared" si="0"/>
        <v>6.25E-2</v>
      </c>
      <c r="G16" s="681">
        <v>0.5</v>
      </c>
      <c r="H16" s="791">
        <v>0.5</v>
      </c>
      <c r="I16" s="681">
        <v>1</v>
      </c>
      <c r="J16" s="784">
        <v>1</v>
      </c>
      <c r="K16" s="788">
        <v>1</v>
      </c>
      <c r="L16" s="684"/>
      <c r="M16" s="632" t="s">
        <v>296</v>
      </c>
    </row>
    <row r="17" spans="2:14" s="669" customFormat="1" ht="17" customHeight="1">
      <c r="B17" s="603"/>
      <c r="C17" s="585"/>
      <c r="D17" s="585" t="s">
        <v>285</v>
      </c>
      <c r="E17" s="585" t="s">
        <v>287</v>
      </c>
      <c r="F17" s="783">
        <f t="shared" si="0"/>
        <v>6.25E-2</v>
      </c>
      <c r="G17" s="681">
        <v>0.5</v>
      </c>
      <c r="H17" s="791">
        <v>0.5</v>
      </c>
      <c r="I17" s="681">
        <v>1</v>
      </c>
      <c r="J17" s="784">
        <v>1</v>
      </c>
      <c r="K17" s="788">
        <v>1</v>
      </c>
      <c r="L17" s="684"/>
      <c r="M17" s="632" t="s">
        <v>296</v>
      </c>
    </row>
    <row r="18" spans="2:14" s="669" customFormat="1" ht="34">
      <c r="B18" s="603"/>
      <c r="C18" s="585"/>
      <c r="D18" s="585" t="s">
        <v>285</v>
      </c>
      <c r="E18" s="585" t="s">
        <v>318</v>
      </c>
      <c r="F18" s="783">
        <f t="shared" si="0"/>
        <v>6.25E-2</v>
      </c>
      <c r="G18" s="681">
        <v>0.5</v>
      </c>
      <c r="H18" s="791">
        <v>0.5</v>
      </c>
      <c r="I18" s="681">
        <v>1</v>
      </c>
      <c r="J18" s="784">
        <v>1</v>
      </c>
      <c r="K18" s="788">
        <v>1</v>
      </c>
      <c r="L18" s="684"/>
      <c r="M18" s="632" t="s">
        <v>296</v>
      </c>
    </row>
    <row r="19" spans="2:14" s="669" customFormat="1" ht="34">
      <c r="B19" s="603"/>
      <c r="C19" s="585"/>
      <c r="D19" s="585" t="s">
        <v>285</v>
      </c>
      <c r="E19" s="585" t="s">
        <v>319</v>
      </c>
      <c r="F19" s="783">
        <f t="shared" si="0"/>
        <v>6.25E-2</v>
      </c>
      <c r="G19" s="681">
        <v>0.5</v>
      </c>
      <c r="H19" s="791">
        <v>0.5</v>
      </c>
      <c r="I19" s="681">
        <v>1</v>
      </c>
      <c r="J19" s="784">
        <v>1</v>
      </c>
      <c r="K19" s="788">
        <v>1</v>
      </c>
      <c r="L19" s="684"/>
      <c r="M19" s="632" t="s">
        <v>296</v>
      </c>
    </row>
    <row r="20" spans="2:14" s="669" customFormat="1" ht="34">
      <c r="B20" s="603"/>
      <c r="C20" s="585"/>
      <c r="D20" s="585" t="s">
        <v>285</v>
      </c>
      <c r="E20" s="585" t="s">
        <v>286</v>
      </c>
      <c r="F20" s="783">
        <f t="shared" si="0"/>
        <v>0.5</v>
      </c>
      <c r="G20" s="681">
        <v>0.5</v>
      </c>
      <c r="H20" s="791">
        <v>2</v>
      </c>
      <c r="I20" s="681">
        <v>4</v>
      </c>
      <c r="J20" s="784">
        <v>2</v>
      </c>
      <c r="K20" s="788">
        <v>1</v>
      </c>
      <c r="L20" s="684"/>
      <c r="M20" s="632" t="s">
        <v>294</v>
      </c>
    </row>
    <row r="21" spans="2:14" s="669" customFormat="1" ht="34">
      <c r="B21" s="603"/>
      <c r="C21" s="585"/>
      <c r="D21" s="585"/>
      <c r="E21" s="585" t="s">
        <v>320</v>
      </c>
      <c r="F21" s="783">
        <f t="shared" si="0"/>
        <v>0.75</v>
      </c>
      <c r="G21" s="681">
        <v>0.5</v>
      </c>
      <c r="H21" s="791">
        <v>1</v>
      </c>
      <c r="I21" s="681">
        <v>4</v>
      </c>
      <c r="J21" s="784">
        <v>6</v>
      </c>
      <c r="K21" s="788">
        <v>1</v>
      </c>
      <c r="L21" s="684"/>
      <c r="M21" s="632" t="s">
        <v>297</v>
      </c>
    </row>
    <row r="22" spans="2:14" s="669" customFormat="1" ht="51">
      <c r="B22" s="603"/>
      <c r="C22" s="585"/>
      <c r="D22" s="585" t="s">
        <v>321</v>
      </c>
      <c r="E22" s="585" t="s">
        <v>293</v>
      </c>
      <c r="F22" s="783">
        <f t="shared" si="0"/>
        <v>1</v>
      </c>
      <c r="G22" s="681">
        <v>1</v>
      </c>
      <c r="H22" s="791">
        <v>1</v>
      </c>
      <c r="I22" s="681">
        <v>4</v>
      </c>
      <c r="J22" s="785">
        <f>F9</f>
        <v>8</v>
      </c>
      <c r="K22" s="788">
        <v>1</v>
      </c>
      <c r="L22" s="684"/>
      <c r="M22" s="632" t="s">
        <v>300</v>
      </c>
    </row>
    <row r="23" spans="2:14" s="669" customFormat="1" ht="34">
      <c r="B23" s="603"/>
      <c r="C23" s="585"/>
      <c r="D23" s="585" t="s">
        <v>322</v>
      </c>
      <c r="E23" s="585" t="s">
        <v>322</v>
      </c>
      <c r="F23" s="783">
        <f t="shared" si="0"/>
        <v>0.5</v>
      </c>
      <c r="G23" s="681">
        <v>0</v>
      </c>
      <c r="H23" s="791">
        <v>0.5</v>
      </c>
      <c r="I23" s="681">
        <v>2</v>
      </c>
      <c r="J23" s="785">
        <f>F9</f>
        <v>8</v>
      </c>
      <c r="K23" s="788">
        <v>1</v>
      </c>
      <c r="L23" s="684"/>
      <c r="M23" s="632" t="s">
        <v>300</v>
      </c>
    </row>
    <row r="24" spans="2:14" s="669" customFormat="1">
      <c r="B24" s="603"/>
      <c r="C24" s="585"/>
      <c r="D24" s="585"/>
      <c r="E24" s="585"/>
      <c r="F24" s="680"/>
      <c r="G24" s="681"/>
      <c r="H24" s="681"/>
      <c r="I24" s="681"/>
      <c r="J24" s="682"/>
      <c r="K24" s="683"/>
      <c r="L24" s="684"/>
      <c r="M24" s="632"/>
    </row>
    <row r="25" spans="2:14" s="669" customFormat="1" ht="17">
      <c r="B25" s="601" t="s">
        <v>30</v>
      </c>
      <c r="C25" s="718" t="s">
        <v>167</v>
      </c>
      <c r="D25" s="718"/>
      <c r="E25" s="744"/>
      <c r="F25" s="789">
        <f>F26</f>
        <v>0.18</v>
      </c>
      <c r="G25" s="767"/>
      <c r="H25" s="767"/>
      <c r="I25" s="767"/>
      <c r="J25" s="767"/>
      <c r="K25" s="767"/>
      <c r="L25" s="767"/>
      <c r="M25" s="767"/>
    </row>
    <row r="26" spans="2:14" s="669" customFormat="1" ht="68">
      <c r="B26" s="603"/>
      <c r="C26" s="585"/>
      <c r="D26" s="439" t="s">
        <v>323</v>
      </c>
      <c r="E26" s="439" t="s">
        <v>214</v>
      </c>
      <c r="F26" s="783">
        <f>(H26*J26)/$F$9*K26</f>
        <v>0.18</v>
      </c>
      <c r="G26" s="682">
        <v>0.5</v>
      </c>
      <c r="H26" s="784">
        <v>1</v>
      </c>
      <c r="I26" s="682">
        <v>2</v>
      </c>
      <c r="J26" s="785">
        <f>F9</f>
        <v>8</v>
      </c>
      <c r="K26" s="788">
        <v>0.18</v>
      </c>
      <c r="L26" s="684"/>
      <c r="M26" s="632" t="s">
        <v>340</v>
      </c>
      <c r="N26" s="685"/>
    </row>
    <row r="27" spans="2:14" s="669" customFormat="1">
      <c r="B27" s="603"/>
      <c r="C27" s="585"/>
      <c r="D27" s="585"/>
      <c r="E27" s="585"/>
      <c r="F27" s="680"/>
      <c r="G27" s="681"/>
      <c r="H27" s="681"/>
      <c r="I27" s="681"/>
      <c r="J27" s="682"/>
      <c r="K27" s="683"/>
      <c r="L27" s="684"/>
      <c r="M27" s="632"/>
    </row>
    <row r="28" spans="2:14" s="669" customFormat="1" ht="17">
      <c r="B28" s="601" t="s">
        <v>31</v>
      </c>
      <c r="C28" s="718" t="s">
        <v>168</v>
      </c>
      <c r="D28" s="744"/>
      <c r="E28" s="744"/>
      <c r="F28" s="789">
        <f>F29</f>
        <v>0.15</v>
      </c>
      <c r="G28" s="767"/>
      <c r="H28" s="767"/>
      <c r="I28" s="767"/>
      <c r="J28" s="767"/>
      <c r="K28" s="767"/>
      <c r="L28" s="767"/>
      <c r="M28" s="767"/>
    </row>
    <row r="29" spans="2:14" s="669" customFormat="1" ht="34">
      <c r="B29" s="686"/>
      <c r="C29" s="608"/>
      <c r="D29" s="581" t="s">
        <v>301</v>
      </c>
      <c r="E29" s="581" t="s">
        <v>213</v>
      </c>
      <c r="F29" s="783">
        <f>(H29*J29)/$F$9*K29</f>
        <v>0.15</v>
      </c>
      <c r="G29" s="582">
        <v>1</v>
      </c>
      <c r="H29" s="791">
        <v>2</v>
      </c>
      <c r="I29" s="582">
        <v>6</v>
      </c>
      <c r="J29" s="785">
        <f>F9</f>
        <v>8</v>
      </c>
      <c r="K29" s="790">
        <v>7.4999999999999997E-2</v>
      </c>
      <c r="L29" s="684"/>
      <c r="M29" s="632" t="s">
        <v>340</v>
      </c>
      <c r="N29" s="685"/>
    </row>
    <row r="30" spans="2:14" s="669" customFormat="1">
      <c r="B30" s="686"/>
      <c r="C30" s="608"/>
      <c r="D30" s="608"/>
      <c r="E30" s="608"/>
      <c r="F30" s="688"/>
      <c r="G30" s="684"/>
      <c r="H30" s="684"/>
      <c r="I30" s="684"/>
      <c r="J30" s="684"/>
      <c r="K30" s="684"/>
      <c r="L30" s="684"/>
    </row>
    <row r="31" spans="2:14" s="689" customFormat="1" ht="17">
      <c r="B31" s="601" t="s">
        <v>32</v>
      </c>
      <c r="C31" s="718" t="s">
        <v>169</v>
      </c>
      <c r="D31" s="718"/>
      <c r="E31" s="744"/>
      <c r="F31" s="789">
        <f>SUM(F32:F33)</f>
        <v>0.12125</v>
      </c>
      <c r="G31" s="768"/>
      <c r="H31" s="768"/>
      <c r="I31" s="768"/>
      <c r="J31" s="767"/>
      <c r="K31" s="767"/>
      <c r="L31" s="767"/>
      <c r="M31" s="767"/>
    </row>
    <row r="32" spans="2:14" s="669" customFormat="1" ht="51">
      <c r="B32" s="603"/>
      <c r="C32" s="585"/>
      <c r="D32" s="585" t="s">
        <v>321</v>
      </c>
      <c r="E32" s="585" t="s">
        <v>324</v>
      </c>
      <c r="F32" s="783">
        <f>(H32*J32)/$F$9*K32</f>
        <v>4.1250000000000002E-2</v>
      </c>
      <c r="G32" s="682">
        <v>0.25</v>
      </c>
      <c r="H32" s="784">
        <v>0.33</v>
      </c>
      <c r="I32" s="682">
        <v>0.5</v>
      </c>
      <c r="J32" s="784">
        <v>1</v>
      </c>
      <c r="K32" s="788">
        <v>1</v>
      </c>
      <c r="L32" s="684"/>
    </row>
    <row r="33" spans="2:14" s="669" customFormat="1" ht="51">
      <c r="B33" s="603"/>
      <c r="C33" s="585"/>
      <c r="D33" s="585" t="s">
        <v>321</v>
      </c>
      <c r="E33" s="585" t="s">
        <v>325</v>
      </c>
      <c r="F33" s="783">
        <f>(H33*J33)/$F$9*K33</f>
        <v>0.08</v>
      </c>
      <c r="G33" s="682">
        <v>0.08</v>
      </c>
      <c r="H33" s="784">
        <v>0.08</v>
      </c>
      <c r="I33" s="682">
        <v>0.15</v>
      </c>
      <c r="J33" s="785">
        <f>F9</f>
        <v>8</v>
      </c>
      <c r="K33" s="788">
        <v>1</v>
      </c>
      <c r="L33" s="684"/>
    </row>
    <row r="34" spans="2:14" s="669" customFormat="1">
      <c r="B34" s="686"/>
      <c r="C34" s="608"/>
      <c r="D34" s="608"/>
      <c r="E34" s="608"/>
      <c r="F34" s="688"/>
      <c r="G34" s="684"/>
      <c r="H34" s="684"/>
      <c r="I34" s="684"/>
      <c r="J34" s="684"/>
      <c r="K34" s="684"/>
      <c r="L34" s="684"/>
    </row>
    <row r="35" spans="2:14" s="669" customFormat="1" ht="51">
      <c r="B35" s="601" t="s">
        <v>16</v>
      </c>
      <c r="C35" s="718" t="s">
        <v>173</v>
      </c>
      <c r="D35" s="718"/>
      <c r="E35" s="744"/>
      <c r="F35" s="789">
        <f>SUM(F36:F46)</f>
        <v>14.80625</v>
      </c>
      <c r="G35" s="767"/>
      <c r="H35" s="767"/>
      <c r="I35" s="767"/>
      <c r="J35" s="767"/>
      <c r="K35" s="767"/>
      <c r="L35" s="767"/>
      <c r="M35" s="723" t="s">
        <v>341</v>
      </c>
    </row>
    <row r="36" spans="2:14" s="669" customFormat="1" ht="51">
      <c r="B36" s="603"/>
      <c r="C36" s="585"/>
      <c r="D36" s="439" t="s">
        <v>301</v>
      </c>
      <c r="E36" s="439" t="s">
        <v>302</v>
      </c>
      <c r="F36" s="783">
        <f t="shared" ref="F36:F46" si="1">(H36*J36)/$F$9*K36</f>
        <v>0.30624999999999997</v>
      </c>
      <c r="G36" s="582">
        <v>0.5</v>
      </c>
      <c r="H36" s="791">
        <v>1</v>
      </c>
      <c r="I36" s="582">
        <v>2</v>
      </c>
      <c r="J36" s="792">
        <v>7</v>
      </c>
      <c r="K36" s="788">
        <v>0.35</v>
      </c>
      <c r="L36" s="684"/>
      <c r="M36" s="598" t="s">
        <v>342</v>
      </c>
      <c r="N36" s="665"/>
    </row>
    <row r="37" spans="2:14" s="669" customFormat="1" ht="34">
      <c r="B37" s="603"/>
      <c r="C37" s="585"/>
      <c r="D37" s="439" t="s">
        <v>285</v>
      </c>
      <c r="E37" s="439" t="s">
        <v>303</v>
      </c>
      <c r="F37" s="783">
        <f t="shared" si="1"/>
        <v>1.5</v>
      </c>
      <c r="G37" s="582">
        <v>1</v>
      </c>
      <c r="H37" s="791">
        <v>2</v>
      </c>
      <c r="I37" s="582">
        <v>4</v>
      </c>
      <c r="J37" s="787">
        <v>6</v>
      </c>
      <c r="K37" s="788">
        <v>1</v>
      </c>
      <c r="L37" s="684"/>
      <c r="M37" s="598" t="s">
        <v>298</v>
      </c>
      <c r="N37" s="685"/>
    </row>
    <row r="38" spans="2:14" s="669" customFormat="1" ht="34">
      <c r="B38" s="603"/>
      <c r="C38" s="585"/>
      <c r="D38" s="439" t="s">
        <v>285</v>
      </c>
      <c r="E38" s="439" t="s">
        <v>290</v>
      </c>
      <c r="F38" s="783">
        <f t="shared" si="1"/>
        <v>0.75</v>
      </c>
      <c r="G38" s="582">
        <v>0.5</v>
      </c>
      <c r="H38" s="791">
        <v>1</v>
      </c>
      <c r="I38" s="582">
        <v>3</v>
      </c>
      <c r="J38" s="787">
        <v>6</v>
      </c>
      <c r="K38" s="788">
        <v>1</v>
      </c>
      <c r="L38" s="684"/>
      <c r="M38" s="598" t="s">
        <v>298</v>
      </c>
      <c r="N38" s="685"/>
    </row>
    <row r="39" spans="2:14" s="669" customFormat="1" ht="34">
      <c r="B39" s="603"/>
      <c r="C39" s="585"/>
      <c r="D39" s="439" t="s">
        <v>285</v>
      </c>
      <c r="E39" s="439" t="s">
        <v>304</v>
      </c>
      <c r="F39" s="783">
        <f t="shared" si="1"/>
        <v>0.75</v>
      </c>
      <c r="G39" s="582">
        <v>0.5</v>
      </c>
      <c r="H39" s="791">
        <v>1</v>
      </c>
      <c r="I39" s="582">
        <v>2</v>
      </c>
      <c r="J39" s="787">
        <v>6</v>
      </c>
      <c r="K39" s="788">
        <v>1</v>
      </c>
      <c r="L39" s="684"/>
      <c r="M39" s="598" t="s">
        <v>298</v>
      </c>
      <c r="N39" s="685"/>
    </row>
    <row r="40" spans="2:14" s="669" customFormat="1" ht="34">
      <c r="B40" s="603"/>
      <c r="C40" s="585"/>
      <c r="D40" s="439" t="s">
        <v>305</v>
      </c>
      <c r="E40" s="439" t="s">
        <v>306</v>
      </c>
      <c r="F40" s="783">
        <f t="shared" si="1"/>
        <v>1</v>
      </c>
      <c r="G40" s="582">
        <v>1</v>
      </c>
      <c r="H40" s="791">
        <v>1</v>
      </c>
      <c r="I40" s="582">
        <v>2</v>
      </c>
      <c r="J40" s="793">
        <f>F9</f>
        <v>8</v>
      </c>
      <c r="K40" s="788">
        <v>1</v>
      </c>
      <c r="L40" s="684"/>
      <c r="M40" s="598" t="s">
        <v>300</v>
      </c>
    </row>
    <row r="41" spans="2:14" s="669" customFormat="1" ht="17">
      <c r="B41" s="603"/>
      <c r="C41" s="585"/>
      <c r="D41" s="439" t="s">
        <v>305</v>
      </c>
      <c r="E41" s="439" t="s">
        <v>307</v>
      </c>
      <c r="F41" s="783">
        <f t="shared" si="1"/>
        <v>2</v>
      </c>
      <c r="G41" s="582">
        <v>1</v>
      </c>
      <c r="H41" s="791">
        <v>2</v>
      </c>
      <c r="I41" s="582">
        <v>4</v>
      </c>
      <c r="J41" s="793">
        <f>F9</f>
        <v>8</v>
      </c>
      <c r="K41" s="788">
        <v>1</v>
      </c>
      <c r="L41" s="684"/>
      <c r="M41" s="598" t="s">
        <v>300</v>
      </c>
    </row>
    <row r="42" spans="2:14" s="669" customFormat="1" ht="34">
      <c r="B42" s="603"/>
      <c r="C42" s="585"/>
      <c r="D42" s="439" t="s">
        <v>308</v>
      </c>
      <c r="E42" s="439" t="s">
        <v>309</v>
      </c>
      <c r="F42" s="783">
        <f t="shared" si="1"/>
        <v>3</v>
      </c>
      <c r="G42" s="582">
        <v>2</v>
      </c>
      <c r="H42" s="791">
        <v>3</v>
      </c>
      <c r="I42" s="582">
        <v>6</v>
      </c>
      <c r="J42" s="793">
        <f>F9</f>
        <v>8</v>
      </c>
      <c r="K42" s="788">
        <v>1</v>
      </c>
      <c r="L42" s="684"/>
      <c r="M42" s="598" t="s">
        <v>300</v>
      </c>
    </row>
    <row r="43" spans="2:14" s="669" customFormat="1" ht="34">
      <c r="B43" s="603"/>
      <c r="C43" s="585"/>
      <c r="D43" s="439" t="s">
        <v>308</v>
      </c>
      <c r="E43" s="439" t="s">
        <v>310</v>
      </c>
      <c r="F43" s="783">
        <f t="shared" si="1"/>
        <v>2</v>
      </c>
      <c r="G43" s="582">
        <v>1</v>
      </c>
      <c r="H43" s="791">
        <v>2</v>
      </c>
      <c r="I43" s="582">
        <v>6</v>
      </c>
      <c r="J43" s="793">
        <f>F9</f>
        <v>8</v>
      </c>
      <c r="K43" s="788">
        <v>1</v>
      </c>
      <c r="L43" s="684"/>
      <c r="M43" s="598" t="s">
        <v>300</v>
      </c>
    </row>
    <row r="44" spans="2:14" s="669" customFormat="1" ht="34">
      <c r="B44" s="603"/>
      <c r="C44" s="585"/>
      <c r="D44" s="439" t="s">
        <v>311</v>
      </c>
      <c r="E44" s="439" t="s">
        <v>312</v>
      </c>
      <c r="F44" s="783">
        <f t="shared" si="1"/>
        <v>1</v>
      </c>
      <c r="G44" s="582">
        <v>0.5</v>
      </c>
      <c r="H44" s="791">
        <v>1</v>
      </c>
      <c r="I44" s="582">
        <v>1</v>
      </c>
      <c r="J44" s="793">
        <f>F9</f>
        <v>8</v>
      </c>
      <c r="K44" s="788">
        <v>1</v>
      </c>
      <c r="L44" s="684"/>
      <c r="M44" s="598" t="s">
        <v>300</v>
      </c>
    </row>
    <row r="45" spans="2:14" s="669" customFormat="1" ht="34">
      <c r="B45" s="603"/>
      <c r="C45" s="585"/>
      <c r="D45" s="439" t="s">
        <v>313</v>
      </c>
      <c r="E45" s="439" t="s">
        <v>314</v>
      </c>
      <c r="F45" s="783">
        <f t="shared" si="1"/>
        <v>0.5</v>
      </c>
      <c r="G45" s="582">
        <v>0.25</v>
      </c>
      <c r="H45" s="791">
        <v>0.5</v>
      </c>
      <c r="I45" s="582">
        <v>1</v>
      </c>
      <c r="J45" s="793">
        <f>F9</f>
        <v>8</v>
      </c>
      <c r="K45" s="788">
        <v>1</v>
      </c>
      <c r="L45" s="684"/>
      <c r="M45" s="598" t="s">
        <v>300</v>
      </c>
    </row>
    <row r="46" spans="2:14" s="669" customFormat="1" ht="51">
      <c r="B46" s="603"/>
      <c r="C46" s="585"/>
      <c r="D46" s="439" t="s">
        <v>292</v>
      </c>
      <c r="E46" s="439" t="s">
        <v>315</v>
      </c>
      <c r="F46" s="783">
        <f t="shared" si="1"/>
        <v>2</v>
      </c>
      <c r="G46" s="582">
        <v>1</v>
      </c>
      <c r="H46" s="791">
        <v>2</v>
      </c>
      <c r="I46" s="582">
        <v>3</v>
      </c>
      <c r="J46" s="793">
        <f>F9</f>
        <v>8</v>
      </c>
      <c r="K46" s="788">
        <v>1</v>
      </c>
      <c r="L46" s="684"/>
      <c r="M46" s="598" t="s">
        <v>300</v>
      </c>
    </row>
    <row r="47" spans="2:14" s="669" customFormat="1">
      <c r="B47" s="686"/>
      <c r="C47" s="608"/>
      <c r="D47" s="608"/>
      <c r="E47" s="608"/>
      <c r="F47" s="688"/>
      <c r="G47" s="684"/>
      <c r="H47" s="684"/>
      <c r="I47" s="684"/>
      <c r="J47" s="684"/>
      <c r="K47" s="684"/>
      <c r="L47" s="684"/>
    </row>
    <row r="48" spans="2:14" s="669" customFormat="1" ht="34">
      <c r="B48" s="601" t="s">
        <v>25</v>
      </c>
      <c r="C48" s="718" t="s">
        <v>338</v>
      </c>
      <c r="D48" s="744"/>
      <c r="E48" s="744"/>
      <c r="F48" s="789">
        <f>F49</f>
        <v>1.7999999999999998</v>
      </c>
      <c r="G48" s="767"/>
      <c r="H48" s="767"/>
      <c r="I48" s="767"/>
      <c r="J48" s="767"/>
      <c r="K48" s="767"/>
      <c r="L48" s="767"/>
      <c r="M48" s="769"/>
    </row>
    <row r="49" spans="2:14" s="669" customFormat="1" ht="34">
      <c r="B49" s="686"/>
      <c r="C49" s="608"/>
      <c r="D49" s="581" t="s">
        <v>301</v>
      </c>
      <c r="E49" s="581" t="s">
        <v>213</v>
      </c>
      <c r="F49" s="783">
        <f>(H49*J49)/$F$9*K49</f>
        <v>1.7999999999999998</v>
      </c>
      <c r="G49" s="682">
        <v>24</v>
      </c>
      <c r="H49" s="784">
        <v>24</v>
      </c>
      <c r="I49" s="682">
        <v>24</v>
      </c>
      <c r="J49" s="785">
        <f>F9</f>
        <v>8</v>
      </c>
      <c r="K49" s="790">
        <v>7.4999999999999997E-2</v>
      </c>
      <c r="L49" s="684"/>
      <c r="M49" s="598" t="s">
        <v>343</v>
      </c>
      <c r="N49" s="685"/>
    </row>
    <row r="50" spans="2:14" s="669" customFormat="1">
      <c r="B50" s="603"/>
      <c r="C50" s="585"/>
      <c r="D50" s="585"/>
      <c r="E50" s="585"/>
      <c r="F50" s="680"/>
      <c r="G50" s="682"/>
      <c r="H50" s="682"/>
      <c r="I50" s="682"/>
      <c r="J50" s="682"/>
      <c r="K50" s="683"/>
      <c r="L50" s="684"/>
      <c r="M50" s="690"/>
      <c r="N50" s="685"/>
    </row>
    <row r="51" spans="2:14" s="669" customFormat="1" ht="17" customHeight="1">
      <c r="B51" s="588" t="s">
        <v>26</v>
      </c>
      <c r="C51" s="589" t="s">
        <v>337</v>
      </c>
      <c r="D51" s="589"/>
      <c r="E51" s="744"/>
      <c r="F51" s="786">
        <f>F52</f>
        <v>4.32</v>
      </c>
      <c r="G51" s="770"/>
      <c r="H51" s="770"/>
      <c r="I51" s="770"/>
      <c r="J51" s="770"/>
      <c r="K51" s="770"/>
      <c r="L51" s="770"/>
      <c r="M51" s="771"/>
    </row>
    <row r="52" spans="2:14" s="669" customFormat="1" ht="68">
      <c r="B52" s="603"/>
      <c r="C52" s="585"/>
      <c r="D52" s="585" t="s">
        <v>323</v>
      </c>
      <c r="E52" s="585" t="s">
        <v>214</v>
      </c>
      <c r="F52" s="783">
        <f>(H52*J52)/$F$9*K52</f>
        <v>4.32</v>
      </c>
      <c r="G52" s="682">
        <v>24</v>
      </c>
      <c r="H52" s="784">
        <v>24</v>
      </c>
      <c r="I52" s="682">
        <v>24</v>
      </c>
      <c r="J52" s="785">
        <f>F9</f>
        <v>8</v>
      </c>
      <c r="K52" s="788">
        <v>0.18</v>
      </c>
      <c r="L52" s="684"/>
      <c r="M52" s="691" t="s">
        <v>343</v>
      </c>
      <c r="N52" s="685"/>
    </row>
    <row r="53" spans="2:14" s="669" customFormat="1">
      <c r="B53" s="692"/>
      <c r="C53" s="693"/>
      <c r="D53" s="585"/>
      <c r="E53" s="585"/>
      <c r="F53" s="680"/>
      <c r="G53" s="682"/>
      <c r="H53" s="682"/>
      <c r="I53" s="682"/>
      <c r="J53" s="682"/>
      <c r="K53" s="687"/>
      <c r="L53" s="684"/>
    </row>
    <row r="54" spans="2:14" s="669" customFormat="1" ht="17" customHeight="1">
      <c r="B54" s="588">
        <v>3</v>
      </c>
      <c r="C54" s="602" t="s">
        <v>176</v>
      </c>
      <c r="D54" s="589"/>
      <c r="E54" s="744"/>
      <c r="F54" s="786">
        <f>SUM(F55:F61)</f>
        <v>7.6</v>
      </c>
      <c r="G54" s="770"/>
      <c r="H54" s="770"/>
      <c r="I54" s="770"/>
      <c r="J54" s="770"/>
      <c r="K54" s="770"/>
      <c r="L54" s="770"/>
      <c r="M54" s="771"/>
    </row>
    <row r="55" spans="2:14" s="669" customFormat="1" ht="34">
      <c r="B55" s="603"/>
      <c r="C55" s="585"/>
      <c r="D55" s="585" t="s">
        <v>285</v>
      </c>
      <c r="E55" s="585" t="s">
        <v>286</v>
      </c>
      <c r="F55" s="783">
        <f>(H55*J55)/$F$9*K55</f>
        <v>0.375</v>
      </c>
      <c r="G55" s="682">
        <v>1</v>
      </c>
      <c r="H55" s="784">
        <v>1.5</v>
      </c>
      <c r="I55" s="682">
        <v>3</v>
      </c>
      <c r="J55" s="784">
        <v>2</v>
      </c>
      <c r="K55" s="788">
        <v>1</v>
      </c>
      <c r="L55" s="684"/>
      <c r="M55" s="598" t="s">
        <v>294</v>
      </c>
    </row>
    <row r="56" spans="2:14" s="669" customFormat="1" ht="34">
      <c r="B56" s="603"/>
      <c r="C56" s="585"/>
      <c r="D56" s="585" t="s">
        <v>285</v>
      </c>
      <c r="E56" s="585" t="s">
        <v>287</v>
      </c>
      <c r="F56" s="783">
        <f t="shared" ref="F56:F61" si="2">(H56*J56)/$F$9*K56</f>
        <v>6.25E-2</v>
      </c>
      <c r="G56" s="682">
        <v>0.5</v>
      </c>
      <c r="H56" s="784">
        <v>0.5</v>
      </c>
      <c r="I56" s="682">
        <v>1</v>
      </c>
      <c r="J56" s="784">
        <v>1</v>
      </c>
      <c r="K56" s="788">
        <v>1</v>
      </c>
      <c r="L56" s="684"/>
      <c r="M56" s="598" t="s">
        <v>295</v>
      </c>
    </row>
    <row r="57" spans="2:14" s="669" customFormat="1" ht="34">
      <c r="B57" s="603"/>
      <c r="C57" s="585"/>
      <c r="D57" s="585" t="s">
        <v>285</v>
      </c>
      <c r="E57" s="585" t="s">
        <v>288</v>
      </c>
      <c r="F57" s="783">
        <f t="shared" si="2"/>
        <v>6.25E-2</v>
      </c>
      <c r="G57" s="682">
        <v>0.5</v>
      </c>
      <c r="H57" s="784">
        <v>0.5</v>
      </c>
      <c r="I57" s="682">
        <v>1</v>
      </c>
      <c r="J57" s="784">
        <v>1</v>
      </c>
      <c r="K57" s="788">
        <v>1</v>
      </c>
      <c r="L57" s="684"/>
      <c r="M57" s="598" t="s">
        <v>296</v>
      </c>
    </row>
    <row r="58" spans="2:14" s="669" customFormat="1" ht="34">
      <c r="B58" s="603"/>
      <c r="C58" s="585"/>
      <c r="D58" s="585" t="s">
        <v>285</v>
      </c>
      <c r="E58" s="585" t="s">
        <v>289</v>
      </c>
      <c r="F58" s="783">
        <f t="shared" si="2"/>
        <v>0.97500000000000009</v>
      </c>
      <c r="G58" s="682">
        <v>1</v>
      </c>
      <c r="H58" s="784">
        <v>1.3</v>
      </c>
      <c r="I58" s="682">
        <v>3</v>
      </c>
      <c r="J58" s="784">
        <v>6</v>
      </c>
      <c r="K58" s="788">
        <v>1</v>
      </c>
      <c r="L58" s="684"/>
      <c r="M58" s="598" t="s">
        <v>297</v>
      </c>
    </row>
    <row r="59" spans="2:14" s="669" customFormat="1" ht="34">
      <c r="B59" s="603"/>
      <c r="C59" s="585"/>
      <c r="D59" s="585" t="s">
        <v>285</v>
      </c>
      <c r="E59" s="585" t="s">
        <v>290</v>
      </c>
      <c r="F59" s="783">
        <f t="shared" si="2"/>
        <v>1.125</v>
      </c>
      <c r="G59" s="682">
        <v>1</v>
      </c>
      <c r="H59" s="784">
        <v>1.5</v>
      </c>
      <c r="I59" s="682">
        <v>3</v>
      </c>
      <c r="J59" s="787">
        <v>6</v>
      </c>
      <c r="K59" s="788">
        <v>1</v>
      </c>
      <c r="L59" s="684"/>
      <c r="M59" s="598" t="s">
        <v>298</v>
      </c>
      <c r="N59" s="685"/>
    </row>
    <row r="60" spans="2:14" s="669" customFormat="1" ht="34">
      <c r="B60" s="603"/>
      <c r="C60" s="585"/>
      <c r="D60" s="585" t="s">
        <v>285</v>
      </c>
      <c r="E60" s="585" t="s">
        <v>291</v>
      </c>
      <c r="F60" s="783">
        <f t="shared" si="2"/>
        <v>4</v>
      </c>
      <c r="G60" s="682">
        <v>3</v>
      </c>
      <c r="H60" s="784">
        <v>4</v>
      </c>
      <c r="I60" s="682">
        <v>6</v>
      </c>
      <c r="J60" s="785">
        <f>F9</f>
        <v>8</v>
      </c>
      <c r="K60" s="788">
        <v>1</v>
      </c>
      <c r="L60" s="684"/>
      <c r="M60" s="691" t="s">
        <v>299</v>
      </c>
    </row>
    <row r="61" spans="2:14" s="669" customFormat="1" ht="51">
      <c r="B61" s="603"/>
      <c r="C61" s="585"/>
      <c r="D61" s="585" t="s">
        <v>292</v>
      </c>
      <c r="E61" s="585" t="s">
        <v>293</v>
      </c>
      <c r="F61" s="783">
        <f t="shared" si="2"/>
        <v>1</v>
      </c>
      <c r="G61" s="682">
        <v>1</v>
      </c>
      <c r="H61" s="784">
        <v>1</v>
      </c>
      <c r="I61" s="682">
        <v>2</v>
      </c>
      <c r="J61" s="785">
        <f>F9</f>
        <v>8</v>
      </c>
      <c r="K61" s="788">
        <v>1</v>
      </c>
      <c r="L61" s="684"/>
      <c r="M61" s="598" t="s">
        <v>300</v>
      </c>
    </row>
    <row r="62" spans="2:14" s="669" customFormat="1">
      <c r="B62" s="603"/>
      <c r="C62" s="585"/>
      <c r="D62" s="585"/>
      <c r="E62" s="608"/>
      <c r="F62" s="688"/>
      <c r="G62" s="684"/>
      <c r="H62" s="684"/>
      <c r="I62" s="684"/>
      <c r="J62" s="684"/>
      <c r="K62" s="684"/>
      <c r="L62" s="684"/>
    </row>
    <row r="63" spans="2:14" s="689" customFormat="1" ht="34">
      <c r="B63" s="794" t="s">
        <v>17</v>
      </c>
      <c r="C63" s="772" t="s">
        <v>177</v>
      </c>
      <c r="D63" s="773"/>
      <c r="E63" s="744"/>
      <c r="F63" s="782">
        <f>SUM(F64:F65)</f>
        <v>0.29125000000000001</v>
      </c>
      <c r="G63" s="774"/>
      <c r="H63" s="774"/>
      <c r="I63" s="774"/>
      <c r="J63" s="774"/>
      <c r="K63" s="774"/>
      <c r="L63" s="774"/>
      <c r="M63" s="775"/>
    </row>
    <row r="64" spans="2:14" s="669" customFormat="1" ht="51">
      <c r="B64" s="603"/>
      <c r="C64" s="585"/>
      <c r="D64" s="585" t="s">
        <v>321</v>
      </c>
      <c r="E64" s="585" t="s">
        <v>324</v>
      </c>
      <c r="F64" s="783">
        <f>(H64*J64)/$F$9*K64</f>
        <v>4.1250000000000002E-2</v>
      </c>
      <c r="G64" s="682">
        <v>0.25</v>
      </c>
      <c r="H64" s="784">
        <v>0.33</v>
      </c>
      <c r="I64" s="682">
        <v>1</v>
      </c>
      <c r="J64" s="784">
        <v>1</v>
      </c>
      <c r="K64" s="788">
        <v>1</v>
      </c>
      <c r="L64" s="684"/>
      <c r="M64" s="598" t="s">
        <v>296</v>
      </c>
    </row>
    <row r="65" spans="2:13" s="669" customFormat="1" ht="51">
      <c r="B65" s="603"/>
      <c r="C65" s="585"/>
      <c r="D65" s="585" t="s">
        <v>321</v>
      </c>
      <c r="E65" s="585" t="s">
        <v>325</v>
      </c>
      <c r="F65" s="783">
        <f>(H65*J65)/$F$9*K65</f>
        <v>0.25</v>
      </c>
      <c r="G65" s="682">
        <v>0.16</v>
      </c>
      <c r="H65" s="784">
        <v>0.25</v>
      </c>
      <c r="I65" s="682">
        <v>0.5</v>
      </c>
      <c r="J65" s="785">
        <f>F9</f>
        <v>8</v>
      </c>
      <c r="K65" s="788">
        <v>1</v>
      </c>
      <c r="L65" s="684"/>
      <c r="M65" s="598" t="s">
        <v>300</v>
      </c>
    </row>
    <row r="66" spans="2:13" s="669" customFormat="1">
      <c r="B66" s="686"/>
      <c r="C66" s="608"/>
      <c r="D66" s="694"/>
      <c r="E66" s="625"/>
      <c r="F66" s="688"/>
      <c r="G66" s="684"/>
      <c r="H66" s="684"/>
      <c r="I66" s="684"/>
      <c r="J66" s="684"/>
      <c r="K66" s="684"/>
      <c r="L66" s="684"/>
    </row>
    <row r="67" spans="2:13" s="669" customFormat="1" ht="17">
      <c r="B67" s="795">
        <v>5</v>
      </c>
      <c r="C67" s="589" t="s">
        <v>180</v>
      </c>
      <c r="D67" s="592"/>
      <c r="E67" s="590"/>
      <c r="F67" s="796">
        <f>F68</f>
        <v>1</v>
      </c>
      <c r="G67" s="776"/>
      <c r="H67" s="776"/>
      <c r="I67" s="776"/>
      <c r="J67" s="777"/>
      <c r="K67" s="777"/>
      <c r="L67" s="777"/>
      <c r="M67" s="732"/>
    </row>
    <row r="68" spans="2:13" s="669" customFormat="1" ht="51">
      <c r="B68" s="603"/>
      <c r="C68" s="580"/>
      <c r="D68" s="585" t="s">
        <v>321</v>
      </c>
      <c r="E68" s="585" t="s">
        <v>321</v>
      </c>
      <c r="F68" s="781">
        <v>1</v>
      </c>
      <c r="G68" s="695">
        <v>0.25</v>
      </c>
      <c r="H68" s="695">
        <v>1</v>
      </c>
      <c r="I68" s="695">
        <v>2</v>
      </c>
      <c r="J68" s="684"/>
      <c r="K68" s="684"/>
      <c r="L68" s="684"/>
      <c r="M68" s="669" t="s">
        <v>296</v>
      </c>
    </row>
    <row r="69" spans="2:13" s="669" customFormat="1">
      <c r="B69" s="603"/>
      <c r="C69" s="580"/>
      <c r="D69" s="585"/>
      <c r="E69" s="585"/>
      <c r="F69" s="680"/>
      <c r="G69" s="695"/>
      <c r="H69" s="695"/>
      <c r="I69" s="695"/>
      <c r="J69" s="684"/>
      <c r="K69" s="684"/>
      <c r="L69" s="684"/>
    </row>
    <row r="70" spans="2:13" s="669" customFormat="1" ht="17">
      <c r="B70" s="588" t="s">
        <v>18</v>
      </c>
      <c r="C70" s="589" t="s">
        <v>178</v>
      </c>
      <c r="D70" s="590"/>
      <c r="E70" s="590"/>
      <c r="F70" s="786">
        <f>F71</f>
        <v>0.25</v>
      </c>
      <c r="G70" s="778"/>
      <c r="H70" s="778"/>
      <c r="I70" s="778"/>
      <c r="J70" s="770"/>
      <c r="K70" s="770"/>
      <c r="L70" s="770"/>
      <c r="M70" s="751"/>
    </row>
    <row r="71" spans="2:13" s="669" customFormat="1" ht="17">
      <c r="B71" s="603"/>
      <c r="C71" s="585"/>
      <c r="D71" s="585" t="s">
        <v>326</v>
      </c>
      <c r="E71" s="585" t="s">
        <v>327</v>
      </c>
      <c r="F71" s="781">
        <v>0.25</v>
      </c>
      <c r="G71" s="695">
        <v>0.08</v>
      </c>
      <c r="H71" s="695">
        <v>0.25</v>
      </c>
      <c r="I71" s="695">
        <v>1</v>
      </c>
      <c r="J71" s="684"/>
      <c r="K71" s="684"/>
      <c r="L71" s="684"/>
      <c r="M71" s="598" t="s">
        <v>300</v>
      </c>
    </row>
    <row r="72" spans="2:13" s="669" customFormat="1">
      <c r="B72" s="603"/>
      <c r="C72" s="585"/>
      <c r="D72" s="585"/>
      <c r="E72" s="585"/>
      <c r="F72" s="680"/>
      <c r="G72" s="695"/>
      <c r="H72" s="695"/>
      <c r="I72" s="695"/>
      <c r="J72" s="684"/>
      <c r="K72" s="684"/>
      <c r="L72" s="684"/>
      <c r="M72" s="598"/>
    </row>
    <row r="73" spans="2:13" s="669" customFormat="1" ht="17">
      <c r="B73" s="588" t="s">
        <v>19</v>
      </c>
      <c r="C73" s="589" t="s">
        <v>179</v>
      </c>
      <c r="D73" s="590"/>
      <c r="E73" s="590"/>
      <c r="F73" s="786">
        <f>F74</f>
        <v>0.5</v>
      </c>
      <c r="G73" s="778"/>
      <c r="H73" s="778"/>
      <c r="I73" s="778"/>
      <c r="J73" s="770"/>
      <c r="K73" s="770"/>
      <c r="L73" s="770"/>
      <c r="M73" s="751"/>
    </row>
    <row r="74" spans="2:13" s="669" customFormat="1" ht="17">
      <c r="B74" s="603"/>
      <c r="C74" s="585"/>
      <c r="D74" s="585" t="s">
        <v>326</v>
      </c>
      <c r="E74" s="585" t="s">
        <v>328</v>
      </c>
      <c r="F74" s="781">
        <v>0.5</v>
      </c>
      <c r="G74" s="695">
        <v>0.25</v>
      </c>
      <c r="H74" s="695">
        <v>0.5</v>
      </c>
      <c r="I74" s="695">
        <v>2</v>
      </c>
      <c r="J74" s="684"/>
      <c r="K74" s="684"/>
      <c r="L74" s="684"/>
      <c r="M74" s="598" t="s">
        <v>300</v>
      </c>
    </row>
    <row r="75" spans="2:13" s="669" customFormat="1">
      <c r="B75" s="603"/>
      <c r="C75" s="585"/>
      <c r="D75" s="585"/>
      <c r="E75" s="585"/>
      <c r="F75" s="680"/>
      <c r="G75" s="695"/>
      <c r="H75" s="695"/>
      <c r="I75" s="695"/>
      <c r="J75" s="684"/>
      <c r="K75" s="684"/>
      <c r="L75" s="684"/>
      <c r="M75" s="632"/>
    </row>
    <row r="76" spans="2:13" s="669" customFormat="1" ht="17" customHeight="1">
      <c r="B76" s="588">
        <v>6</v>
      </c>
      <c r="C76" s="589" t="s">
        <v>336</v>
      </c>
      <c r="D76" s="590"/>
      <c r="E76" s="590"/>
      <c r="F76" s="786">
        <f>F77</f>
        <v>0.5</v>
      </c>
      <c r="G76" s="778"/>
      <c r="H76" s="778"/>
      <c r="I76" s="778"/>
      <c r="J76" s="770"/>
      <c r="K76" s="770"/>
      <c r="L76" s="770"/>
      <c r="M76" s="751"/>
    </row>
    <row r="77" spans="2:13" s="669" customFormat="1" ht="17" customHeight="1">
      <c r="B77" s="603"/>
      <c r="C77" s="585"/>
      <c r="D77" s="585" t="s">
        <v>313</v>
      </c>
      <c r="E77" s="585" t="s">
        <v>314</v>
      </c>
      <c r="F77" s="781">
        <v>0.5</v>
      </c>
      <c r="G77" s="695">
        <v>0.25</v>
      </c>
      <c r="H77" s="695">
        <v>0.5</v>
      </c>
      <c r="I77" s="695">
        <v>1</v>
      </c>
      <c r="J77" s="684"/>
      <c r="K77" s="684"/>
      <c r="L77" s="684"/>
      <c r="M77" s="598" t="s">
        <v>300</v>
      </c>
    </row>
    <row r="78" spans="2:13" s="669" customFormat="1">
      <c r="B78" s="603"/>
      <c r="C78" s="585"/>
      <c r="D78" s="585"/>
      <c r="E78" s="585"/>
      <c r="F78" s="680"/>
      <c r="G78" s="695"/>
      <c r="H78" s="695"/>
      <c r="I78" s="695"/>
      <c r="J78" s="684"/>
      <c r="K78" s="684"/>
      <c r="L78" s="684"/>
    </row>
    <row r="79" spans="2:13" s="669" customFormat="1" ht="17" customHeight="1">
      <c r="B79" s="588" t="s">
        <v>20</v>
      </c>
      <c r="C79" s="589" t="s">
        <v>335</v>
      </c>
      <c r="D79" s="590"/>
      <c r="E79" s="590"/>
      <c r="F79" s="786">
        <f>F80</f>
        <v>0.5</v>
      </c>
      <c r="G79" s="779"/>
      <c r="H79" s="778"/>
      <c r="I79" s="778"/>
      <c r="J79" s="770"/>
      <c r="K79" s="770"/>
      <c r="L79" s="770"/>
      <c r="M79" s="751"/>
    </row>
    <row r="80" spans="2:13" s="669" customFormat="1" ht="17">
      <c r="B80" s="603"/>
      <c r="C80" s="585"/>
      <c r="D80" s="585" t="s">
        <v>326</v>
      </c>
      <c r="E80" s="585" t="s">
        <v>329</v>
      </c>
      <c r="F80" s="781">
        <v>0.5</v>
      </c>
      <c r="G80" s="695">
        <v>0.33</v>
      </c>
      <c r="H80" s="695">
        <v>0.5</v>
      </c>
      <c r="I80" s="695">
        <v>0.75</v>
      </c>
      <c r="J80" s="684"/>
      <c r="K80" s="684"/>
      <c r="L80" s="684"/>
      <c r="M80" s="598" t="s">
        <v>300</v>
      </c>
    </row>
    <row r="81" spans="2:13" s="669" customFormat="1">
      <c r="B81" s="603"/>
      <c r="C81" s="585"/>
      <c r="D81" s="585"/>
      <c r="E81" s="585"/>
      <c r="F81" s="680"/>
      <c r="G81" s="695"/>
      <c r="H81" s="695"/>
      <c r="I81" s="695"/>
      <c r="J81" s="684"/>
      <c r="K81" s="684"/>
      <c r="L81" s="684"/>
    </row>
    <row r="82" spans="2:13" s="669" customFormat="1" ht="17">
      <c r="B82" s="588" t="s">
        <v>21</v>
      </c>
      <c r="C82" s="589" t="s">
        <v>334</v>
      </c>
      <c r="D82" s="590"/>
      <c r="E82" s="590"/>
      <c r="F82" s="786">
        <f>F83</f>
        <v>0.25</v>
      </c>
      <c r="G82" s="778"/>
      <c r="H82" s="778"/>
      <c r="I82" s="778"/>
      <c r="J82" s="770"/>
      <c r="K82" s="770"/>
      <c r="L82" s="770"/>
      <c r="M82" s="751"/>
    </row>
    <row r="83" spans="2:13" s="669" customFormat="1" ht="17">
      <c r="B83" s="603"/>
      <c r="C83" s="585"/>
      <c r="D83" s="585" t="s">
        <v>326</v>
      </c>
      <c r="E83" s="585" t="s">
        <v>330</v>
      </c>
      <c r="F83" s="781">
        <v>0.25</v>
      </c>
      <c r="G83" s="695">
        <v>0.1</v>
      </c>
      <c r="H83" s="695">
        <v>0.25</v>
      </c>
      <c r="I83" s="695">
        <v>0.5</v>
      </c>
      <c r="J83" s="684"/>
      <c r="K83" s="684"/>
      <c r="L83" s="684"/>
      <c r="M83" s="598" t="s">
        <v>300</v>
      </c>
    </row>
    <row r="84" spans="2:13" s="669" customFormat="1">
      <c r="B84" s="603"/>
      <c r="C84" s="585"/>
      <c r="D84" s="585"/>
      <c r="E84" s="585"/>
      <c r="F84" s="680"/>
      <c r="G84" s="695"/>
      <c r="H84" s="695"/>
      <c r="I84" s="695"/>
      <c r="J84" s="684"/>
      <c r="K84" s="684"/>
      <c r="L84" s="684"/>
    </row>
    <row r="85" spans="2:13" s="669" customFormat="1" ht="34">
      <c r="B85" s="588" t="s">
        <v>22</v>
      </c>
      <c r="C85" s="589" t="s">
        <v>184</v>
      </c>
      <c r="D85" s="590"/>
      <c r="E85" s="590"/>
      <c r="F85" s="786">
        <f>F86</f>
        <v>0.5</v>
      </c>
      <c r="G85" s="778"/>
      <c r="H85" s="778"/>
      <c r="I85" s="778"/>
      <c r="J85" s="770"/>
      <c r="K85" s="770"/>
      <c r="L85" s="770"/>
      <c r="M85" s="751"/>
    </row>
    <row r="86" spans="2:13" s="669" customFormat="1" ht="17">
      <c r="B86" s="603"/>
      <c r="C86" s="585"/>
      <c r="D86" s="585" t="s">
        <v>326</v>
      </c>
      <c r="E86" s="585" t="s">
        <v>331</v>
      </c>
      <c r="F86" s="781">
        <v>0.5</v>
      </c>
      <c r="G86" s="695">
        <v>0.25</v>
      </c>
      <c r="H86" s="695">
        <v>0.5</v>
      </c>
      <c r="I86" s="695">
        <v>2</v>
      </c>
      <c r="J86" s="684"/>
      <c r="K86" s="684"/>
      <c r="L86" s="684"/>
      <c r="M86" s="598" t="s">
        <v>300</v>
      </c>
    </row>
    <row r="87" spans="2:13" s="669" customFormat="1">
      <c r="B87" s="603"/>
      <c r="C87" s="585"/>
      <c r="D87" s="585"/>
      <c r="E87" s="585"/>
      <c r="F87" s="680"/>
      <c r="G87" s="695"/>
      <c r="H87" s="695"/>
      <c r="I87" s="695"/>
      <c r="J87" s="684"/>
      <c r="K87" s="684"/>
      <c r="L87" s="684"/>
    </row>
    <row r="88" spans="2:13" s="669" customFormat="1" ht="34">
      <c r="B88" s="588" t="s">
        <v>23</v>
      </c>
      <c r="C88" s="589" t="s">
        <v>185</v>
      </c>
      <c r="D88" s="590"/>
      <c r="E88" s="590"/>
      <c r="F88" s="786">
        <f>F89</f>
        <v>0.5</v>
      </c>
      <c r="G88" s="778"/>
      <c r="H88" s="778"/>
      <c r="I88" s="778"/>
      <c r="J88" s="770"/>
      <c r="K88" s="770"/>
      <c r="L88" s="770"/>
      <c r="M88" s="751"/>
    </row>
    <row r="89" spans="2:13" s="669" customFormat="1" ht="34">
      <c r="B89" s="603"/>
      <c r="C89" s="585"/>
      <c r="D89" s="585" t="s">
        <v>326</v>
      </c>
      <c r="E89" s="585" t="s">
        <v>332</v>
      </c>
      <c r="F89" s="781">
        <v>0.5</v>
      </c>
      <c r="G89" s="695">
        <v>0.25</v>
      </c>
      <c r="H89" s="695">
        <v>0.5</v>
      </c>
      <c r="I89" s="695">
        <v>1</v>
      </c>
      <c r="J89" s="684"/>
      <c r="K89" s="684"/>
      <c r="L89" s="684"/>
      <c r="M89" s="598" t="s">
        <v>300</v>
      </c>
    </row>
    <row r="90" spans="2:13" s="669" customFormat="1">
      <c r="B90" s="603"/>
      <c r="C90" s="585"/>
      <c r="D90" s="585"/>
      <c r="E90" s="585"/>
      <c r="F90" s="680"/>
      <c r="G90" s="695"/>
      <c r="H90" s="695"/>
      <c r="I90" s="695"/>
      <c r="J90" s="684"/>
      <c r="K90" s="684"/>
      <c r="L90" s="684"/>
    </row>
    <row r="91" spans="2:13" s="669" customFormat="1" ht="34">
      <c r="B91" s="588" t="s">
        <v>24</v>
      </c>
      <c r="C91" s="589" t="s">
        <v>186</v>
      </c>
      <c r="D91" s="590"/>
      <c r="E91" s="590"/>
      <c r="F91" s="786">
        <f>F92</f>
        <v>0.5</v>
      </c>
      <c r="G91" s="778"/>
      <c r="H91" s="778"/>
      <c r="I91" s="778"/>
      <c r="J91" s="770"/>
      <c r="K91" s="770"/>
      <c r="L91" s="770"/>
      <c r="M91" s="751"/>
    </row>
    <row r="92" spans="2:13" s="669" customFormat="1" ht="17">
      <c r="B92" s="696"/>
      <c r="D92" s="669" t="s">
        <v>326</v>
      </c>
      <c r="E92" s="669" t="s">
        <v>333</v>
      </c>
      <c r="F92" s="780">
        <v>0.5</v>
      </c>
      <c r="G92" s="697">
        <v>0.25</v>
      </c>
      <c r="H92" s="697">
        <v>0.5</v>
      </c>
      <c r="I92" s="697">
        <v>2</v>
      </c>
      <c r="J92" s="684"/>
      <c r="K92" s="684"/>
      <c r="L92" s="684"/>
      <c r="M92" s="598" t="s">
        <v>300</v>
      </c>
    </row>
    <row r="93" spans="2:13" s="669" customFormat="1">
      <c r="B93" s="696"/>
      <c r="F93" s="688"/>
      <c r="G93" s="684"/>
      <c r="H93" s="684"/>
      <c r="I93" s="684"/>
      <c r="J93" s="684"/>
      <c r="K93" s="684"/>
      <c r="L93" s="684"/>
    </row>
    <row r="94" spans="2:13" s="669" customFormat="1">
      <c r="B94" s="696"/>
      <c r="F94" s="688"/>
      <c r="G94" s="684"/>
      <c r="H94" s="684"/>
      <c r="I94" s="684"/>
      <c r="J94" s="684"/>
      <c r="K94" s="684"/>
      <c r="L94" s="684"/>
    </row>
    <row r="95" spans="2:13">
      <c r="B95" s="698"/>
    </row>
    <row r="96" spans="2:13">
      <c r="B96" s="698"/>
    </row>
    <row r="163" ht="18" customHeight="1"/>
    <row r="164" ht="18" customHeight="1"/>
    <row r="165" ht="18" customHeight="1"/>
    <row r="166" ht="18" customHeight="1"/>
    <row r="167" ht="18" customHeight="1"/>
    <row r="168" ht="18" customHeight="1"/>
  </sheetData>
  <sheetProtection algorithmName="SHA-512" hashValue="Q751VQ+SiPlpuZzDuxoowz5OWGfWb9YW1inKnjSEd6uKgZUF6Ov+zacpDQJMoiHQycJlE/eCJywxxM0e3+1rHA==" saltValue="X0B8tOIWBRdZqQfHBqkeDA==" spinCount="100000" sheet="1" objects="1" scenarios="1" autoFilter="0" pivotTables="0"/>
  <mergeCells count="2">
    <mergeCell ref="B3:D3"/>
    <mergeCell ref="C7:E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rgb="FF58B080"/>
  </sheetPr>
  <dimension ref="B1:Q63"/>
  <sheetViews>
    <sheetView showGridLines="0" showRowColHeaders="0" zoomScale="90" zoomScaleNormal="90" workbookViewId="0">
      <pane ySplit="12" topLeftCell="A13" activePane="bottomLeft" state="frozen"/>
      <selection activeCell="C33" sqref="C33:M33"/>
      <selection pane="bottomLeft"/>
    </sheetView>
  </sheetViews>
  <sheetFormatPr baseColWidth="10" defaultColWidth="11.1640625" defaultRowHeight="16"/>
  <cols>
    <col min="1" max="1" width="5.83203125" style="559" customWidth="1"/>
    <col min="2" max="2" width="15.83203125" style="559" customWidth="1"/>
    <col min="3" max="5" width="45.83203125" style="559" customWidth="1"/>
    <col min="6" max="8" width="12.83203125" style="559" customWidth="1"/>
    <col min="9" max="9" width="21.5" style="559" customWidth="1"/>
    <col min="10" max="10" width="60.83203125" style="559" customWidth="1"/>
    <col min="11" max="16384" width="11.1640625" style="559"/>
  </cols>
  <sheetData>
    <row r="1" spans="2:17" s="561" customFormat="1" ht="31">
      <c r="B1" s="560" t="s">
        <v>119</v>
      </c>
      <c r="C1" s="560"/>
    </row>
    <row r="2" spans="2:17" s="562" customFormat="1" ht="17" customHeight="1"/>
    <row r="3" spans="2:17" s="562" customFormat="1" ht="39" customHeight="1">
      <c r="B3" s="960" t="s">
        <v>369</v>
      </c>
      <c r="C3" s="961"/>
      <c r="D3" s="961"/>
      <c r="E3" s="563"/>
      <c r="F3" s="563"/>
    </row>
    <row r="4" spans="2:17" s="562" customFormat="1" ht="17" customHeight="1">
      <c r="D4" s="564"/>
    </row>
    <row r="5" spans="2:17" s="562" customFormat="1" ht="34" customHeight="1">
      <c r="B5" s="565" t="s">
        <v>150</v>
      </c>
      <c r="C5" s="854" t="s">
        <v>284</v>
      </c>
      <c r="D5" s="564"/>
      <c r="E5" s="559"/>
    </row>
    <row r="6" spans="2:17" ht="17" customHeight="1">
      <c r="B6" s="699"/>
      <c r="C6" s="572"/>
    </row>
    <row r="7" spans="2:17" ht="78" customHeight="1">
      <c r="B7" s="565" t="s">
        <v>39</v>
      </c>
      <c r="C7" s="855" t="s">
        <v>370</v>
      </c>
    </row>
    <row r="8" spans="2:17" ht="17" customHeight="1">
      <c r="B8" s="569"/>
      <c r="C8" s="569"/>
    </row>
    <row r="9" spans="2:17" s="570" customFormat="1" ht="40" customHeight="1">
      <c r="B9" s="569"/>
      <c r="C9" s="569"/>
      <c r="E9" s="856" t="s">
        <v>283</v>
      </c>
      <c r="F9" s="838" t="s">
        <v>6</v>
      </c>
    </row>
    <row r="10" spans="2:17" ht="17" customHeight="1"/>
    <row r="11" spans="2:17" ht="40" customHeight="1" thickBot="1">
      <c r="B11" s="572"/>
      <c r="C11" s="572"/>
      <c r="D11" s="572"/>
      <c r="E11" s="572"/>
      <c r="F11" s="853" t="s">
        <v>282</v>
      </c>
      <c r="G11" s="573"/>
      <c r="H11" s="573"/>
      <c r="I11" s="572"/>
      <c r="J11" s="572"/>
    </row>
    <row r="12" spans="2:17" ht="42" customHeight="1">
      <c r="B12" s="575" t="s">
        <v>274</v>
      </c>
      <c r="C12" s="576" t="s">
        <v>275</v>
      </c>
      <c r="D12" s="576" t="s">
        <v>276</v>
      </c>
      <c r="E12" s="576" t="s">
        <v>277</v>
      </c>
      <c r="F12" s="576" t="s">
        <v>278</v>
      </c>
      <c r="G12" s="576" t="s">
        <v>279</v>
      </c>
      <c r="H12" s="576" t="s">
        <v>280</v>
      </c>
      <c r="I12" s="577" t="s">
        <v>281</v>
      </c>
      <c r="J12" s="578" t="s">
        <v>266</v>
      </c>
    </row>
    <row r="13" spans="2:17" ht="17" customHeight="1">
      <c r="I13" s="698"/>
    </row>
    <row r="14" spans="2:17" s="585" customFormat="1">
      <c r="B14" s="579"/>
      <c r="G14" s="700"/>
      <c r="H14" s="700"/>
      <c r="I14" s="700"/>
      <c r="J14" s="593"/>
      <c r="K14" s="593"/>
      <c r="L14" s="593"/>
      <c r="Q14" s="598"/>
    </row>
    <row r="15" spans="2:17" s="585" customFormat="1" ht="17">
      <c r="B15" s="628" t="s">
        <v>14</v>
      </c>
      <c r="C15" s="706"/>
      <c r="D15" s="706"/>
      <c r="E15" s="707"/>
      <c r="F15" s="708">
        <f>SUM(F16)</f>
        <v>0.16</v>
      </c>
      <c r="G15" s="709"/>
      <c r="H15" s="709"/>
      <c r="I15" s="710">
        <f>24/F15</f>
        <v>150</v>
      </c>
      <c r="J15" s="711"/>
      <c r="K15" s="701"/>
      <c r="L15" s="701"/>
      <c r="N15" s="593"/>
      <c r="O15" s="593"/>
      <c r="Q15" s="587"/>
    </row>
    <row r="16" spans="2:17" s="669" customFormat="1" ht="33" customHeight="1">
      <c r="C16" s="439" t="s">
        <v>171</v>
      </c>
      <c r="D16" s="439" t="s">
        <v>269</v>
      </c>
      <c r="E16" s="852" t="s">
        <v>270</v>
      </c>
      <c r="F16" s="797">
        <v>0.16</v>
      </c>
    </row>
    <row r="17" spans="2:17" ht="17" customHeight="1">
      <c r="B17" s="572"/>
      <c r="C17" s="572"/>
      <c r="D17" s="572"/>
      <c r="E17" s="572"/>
      <c r="F17" s="572"/>
      <c r="G17" s="572"/>
      <c r="H17" s="572"/>
      <c r="I17" s="572"/>
      <c r="J17" s="572"/>
    </row>
    <row r="18" spans="2:17" ht="17" customHeight="1">
      <c r="B18" s="572"/>
      <c r="C18" s="572"/>
      <c r="D18" s="572"/>
      <c r="E18" s="572"/>
      <c r="F18" s="572"/>
      <c r="G18" s="572"/>
      <c r="H18" s="572"/>
      <c r="I18" s="572"/>
      <c r="J18" s="572"/>
    </row>
    <row r="19" spans="2:17" s="585" customFormat="1">
      <c r="B19" s="705">
        <v>9</v>
      </c>
      <c r="C19" s="706"/>
      <c r="D19" s="706"/>
      <c r="E19" s="707"/>
      <c r="F19" s="708">
        <f>SUM(F20:F22)</f>
        <v>0.19</v>
      </c>
      <c r="G19" s="709"/>
      <c r="H19" s="709"/>
      <c r="I19" s="710">
        <f>24/F19</f>
        <v>126.31578947368421</v>
      </c>
      <c r="J19" s="711"/>
      <c r="K19" s="701"/>
      <c r="L19" s="701"/>
      <c r="Q19" s="587"/>
    </row>
    <row r="20" spans="2:17" s="645" customFormat="1" ht="17">
      <c r="B20" s="702"/>
      <c r="C20" s="615" t="s">
        <v>187</v>
      </c>
      <c r="D20" s="615" t="s">
        <v>269</v>
      </c>
      <c r="E20" s="615" t="s">
        <v>271</v>
      </c>
      <c r="F20" s="797">
        <v>0.03</v>
      </c>
      <c r="G20" s="703"/>
      <c r="H20" s="703"/>
      <c r="I20" s="703"/>
      <c r="J20" s="644"/>
      <c r="K20" s="704"/>
      <c r="L20" s="704"/>
      <c r="Q20" s="646"/>
    </row>
    <row r="21" spans="2:17" s="645" customFormat="1" ht="17">
      <c r="B21" s="702"/>
      <c r="C21" s="615" t="s">
        <v>187</v>
      </c>
      <c r="D21" s="615" t="s">
        <v>269</v>
      </c>
      <c r="E21" s="615" t="s">
        <v>272</v>
      </c>
      <c r="F21" s="797">
        <v>0.08</v>
      </c>
      <c r="G21" s="703"/>
      <c r="H21" s="703"/>
      <c r="I21" s="703"/>
      <c r="J21" s="644"/>
      <c r="K21" s="704"/>
      <c r="L21" s="704"/>
      <c r="Q21" s="646"/>
    </row>
    <row r="22" spans="2:17" s="645" customFormat="1" ht="34">
      <c r="B22" s="702"/>
      <c r="C22" s="615" t="s">
        <v>187</v>
      </c>
      <c r="D22" s="615" t="s">
        <v>269</v>
      </c>
      <c r="E22" s="615" t="s">
        <v>273</v>
      </c>
      <c r="F22" s="797">
        <v>0.08</v>
      </c>
      <c r="G22" s="703"/>
      <c r="H22" s="703"/>
      <c r="I22" s="703"/>
      <c r="J22" s="644"/>
      <c r="K22" s="704"/>
      <c r="L22" s="704"/>
      <c r="Q22" s="646"/>
    </row>
    <row r="23" spans="2:17" ht="17" customHeight="1"/>
    <row r="24" spans="2:17" ht="17" customHeight="1"/>
    <row r="25" spans="2:17" ht="17" customHeight="1"/>
    <row r="26" spans="2:17" ht="17" customHeight="1"/>
    <row r="27" spans="2:17" ht="17" customHeight="1"/>
    <row r="28" spans="2:17" ht="17" customHeight="1"/>
    <row r="29" spans="2:17" ht="17" customHeight="1"/>
    <row r="30" spans="2:17" ht="17" customHeight="1"/>
    <row r="31" spans="2:17" ht="17" customHeight="1"/>
    <row r="32" spans="2:17" ht="17" customHeight="1"/>
    <row r="33" ht="17" customHeight="1"/>
    <row r="34" ht="17" customHeight="1"/>
    <row r="35" ht="17" customHeight="1"/>
    <row r="36" ht="17" customHeight="1"/>
    <row r="37" ht="17" customHeight="1"/>
    <row r="38" ht="17" customHeight="1"/>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row r="62" ht="17" customHeight="1"/>
    <row r="63" ht="17" customHeight="1"/>
  </sheetData>
  <sheetProtection algorithmName="SHA-512" hashValue="7hvleaDbuk2R8lOxF9NbX04LtScuvZZ/p60qg98xFV3i56TBtSnX9xX+Ai7rUyPGc9cufpzEsSF9jQEHW7yd3w==" saltValue="UaizCnFLURPO47lu19WEtA==" spinCount="100000" sheet="1" objects="1" scenarios="1" autoFilter="0" pivotTables="0"/>
  <mergeCells count="1">
    <mergeCell ref="B3:D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5">
    <tabColor rgb="FF58B080"/>
    <outlinePr summaryBelow="0" summaryRight="0"/>
    <pageSetUpPr fitToPage="1"/>
  </sheetPr>
  <dimension ref="C1:Z992"/>
  <sheetViews>
    <sheetView showGridLines="0" showRowColHeaders="0" zoomScale="90" zoomScaleNormal="90" workbookViewId="0">
      <pane ySplit="5" topLeftCell="A6" activePane="bottomLeft" state="frozen"/>
      <selection pane="bottomLeft"/>
    </sheetView>
  </sheetViews>
  <sheetFormatPr baseColWidth="10" defaultColWidth="14.5" defaultRowHeight="15.75" customHeight="1"/>
  <cols>
    <col min="1" max="1" width="2.33203125" style="103" customWidth="1"/>
    <col min="2" max="2" width="4.83203125" style="103" customWidth="1"/>
    <col min="3" max="3" width="10.83203125" style="103" customWidth="1"/>
    <col min="4" max="4" width="58.5" style="103" customWidth="1"/>
    <col min="5" max="5" width="115.5" style="103" customWidth="1"/>
    <col min="6" max="6" width="47.6640625" style="103" customWidth="1"/>
    <col min="7" max="16384" width="14.5" style="103"/>
  </cols>
  <sheetData>
    <row r="1" spans="3:26" s="101" customFormat="1" ht="31">
      <c r="C1" s="104" t="s">
        <v>120</v>
      </c>
      <c r="D1" s="102"/>
      <c r="F1" s="102"/>
      <c r="G1" s="102"/>
    </row>
    <row r="2" spans="3:26" ht="17" customHeight="1"/>
    <row r="3" spans="3:26" s="15" customFormat="1" ht="44" customHeight="1">
      <c r="C3" s="930" t="s">
        <v>267</v>
      </c>
      <c r="D3" s="962"/>
      <c r="E3" s="38"/>
      <c r="F3" s="51"/>
      <c r="G3" s="51"/>
    </row>
    <row r="4" spans="3:26" ht="17" customHeight="1"/>
    <row r="5" spans="3:26" ht="20" customHeight="1">
      <c r="C5" s="505" t="s">
        <v>263</v>
      </c>
      <c r="D5" s="506" t="s">
        <v>264</v>
      </c>
      <c r="E5" s="506" t="s">
        <v>265</v>
      </c>
      <c r="F5" s="507" t="s">
        <v>266</v>
      </c>
      <c r="G5" s="96"/>
      <c r="H5" s="96"/>
      <c r="I5" s="96"/>
      <c r="J5" s="96"/>
      <c r="K5" s="96"/>
      <c r="L5" s="96"/>
      <c r="M5" s="96"/>
      <c r="N5" s="96"/>
      <c r="O5" s="96"/>
      <c r="P5" s="96"/>
      <c r="Q5" s="96"/>
      <c r="R5" s="96"/>
      <c r="S5" s="96"/>
      <c r="T5" s="96"/>
      <c r="U5" s="96"/>
      <c r="V5" s="96"/>
      <c r="W5" s="96"/>
      <c r="X5" s="96"/>
      <c r="Y5" s="96"/>
      <c r="Z5" s="96"/>
    </row>
    <row r="6" spans="3:26" s="118" customFormat="1" ht="36" customHeight="1">
      <c r="C6" s="850" t="s">
        <v>28</v>
      </c>
      <c r="D6" s="851" t="s">
        <v>268</v>
      </c>
      <c r="E6" s="497"/>
      <c r="F6" s="497"/>
      <c r="G6" s="97"/>
      <c r="H6" s="97"/>
      <c r="I6" s="97"/>
      <c r="J6" s="97"/>
      <c r="K6" s="97"/>
      <c r="L6" s="97"/>
      <c r="M6" s="97"/>
      <c r="N6" s="97"/>
      <c r="O6" s="97"/>
      <c r="P6" s="97"/>
      <c r="Q6" s="97"/>
      <c r="R6" s="97"/>
      <c r="S6" s="97"/>
      <c r="T6" s="97"/>
      <c r="U6" s="97"/>
      <c r="V6" s="97"/>
      <c r="W6" s="97"/>
      <c r="X6" s="97"/>
      <c r="Y6" s="97"/>
      <c r="Z6" s="97"/>
    </row>
    <row r="7" spans="3:26" ht="36" customHeight="1">
      <c r="C7" s="498" t="s">
        <v>29</v>
      </c>
      <c r="D7" s="499" t="s">
        <v>166</v>
      </c>
      <c r="E7" s="500" t="s">
        <v>227</v>
      </c>
      <c r="F7" s="499"/>
      <c r="G7" s="37"/>
      <c r="H7" s="37"/>
      <c r="I7" s="37"/>
      <c r="J7" s="37"/>
      <c r="K7" s="37"/>
      <c r="L7" s="37"/>
      <c r="M7" s="37"/>
      <c r="N7" s="37"/>
      <c r="O7" s="37"/>
      <c r="P7" s="37"/>
      <c r="Q7" s="37"/>
      <c r="R7" s="37"/>
      <c r="S7" s="37"/>
      <c r="T7" s="37"/>
      <c r="U7" s="37"/>
      <c r="V7" s="37"/>
      <c r="W7" s="37"/>
      <c r="X7" s="37"/>
      <c r="Y7" s="37"/>
      <c r="Z7" s="37"/>
    </row>
    <row r="8" spans="3:26" ht="36" customHeight="1">
      <c r="C8" s="498" t="s">
        <v>30</v>
      </c>
      <c r="D8" s="499" t="s">
        <v>228</v>
      </c>
      <c r="E8" s="500" t="s">
        <v>229</v>
      </c>
      <c r="F8" s="499"/>
      <c r="G8" s="37"/>
      <c r="H8" s="37"/>
      <c r="I8" s="37"/>
      <c r="J8" s="37"/>
      <c r="K8" s="37"/>
      <c r="L8" s="37"/>
      <c r="M8" s="37"/>
      <c r="N8" s="37"/>
      <c r="O8" s="37"/>
      <c r="P8" s="37"/>
      <c r="Q8" s="37"/>
      <c r="R8" s="37"/>
      <c r="S8" s="37"/>
      <c r="T8" s="37"/>
      <c r="U8" s="37"/>
      <c r="V8" s="37"/>
      <c r="W8" s="37"/>
      <c r="X8" s="37"/>
      <c r="Y8" s="37"/>
      <c r="Z8" s="37"/>
    </row>
    <row r="9" spans="3:26" ht="36" customHeight="1">
      <c r="C9" s="498" t="s">
        <v>31</v>
      </c>
      <c r="D9" s="499" t="s">
        <v>230</v>
      </c>
      <c r="E9" s="500" t="s">
        <v>231</v>
      </c>
      <c r="F9" s="499"/>
      <c r="G9" s="37"/>
      <c r="H9" s="37"/>
      <c r="I9" s="37"/>
      <c r="J9" s="37"/>
      <c r="K9" s="37"/>
      <c r="L9" s="37"/>
      <c r="M9" s="37"/>
      <c r="N9" s="37"/>
      <c r="O9" s="37"/>
      <c r="P9" s="37"/>
      <c r="Q9" s="37"/>
      <c r="R9" s="37"/>
      <c r="S9" s="37"/>
      <c r="T9" s="37"/>
      <c r="U9" s="37"/>
      <c r="V9" s="37"/>
      <c r="W9" s="37"/>
      <c r="X9" s="37"/>
      <c r="Y9" s="37"/>
      <c r="Z9" s="37"/>
    </row>
    <row r="10" spans="3:26" ht="36" customHeight="1">
      <c r="C10" s="498" t="s">
        <v>32</v>
      </c>
      <c r="D10" s="499" t="s">
        <v>232</v>
      </c>
      <c r="E10" s="499" t="s">
        <v>233</v>
      </c>
      <c r="F10" s="499"/>
      <c r="G10" s="37"/>
      <c r="H10" s="37"/>
      <c r="I10" s="37"/>
      <c r="J10" s="37"/>
      <c r="K10" s="37"/>
      <c r="L10" s="37"/>
      <c r="M10" s="37"/>
      <c r="N10" s="37"/>
      <c r="O10" s="37"/>
      <c r="P10" s="37"/>
      <c r="Q10" s="37"/>
      <c r="R10" s="37"/>
      <c r="S10" s="37"/>
      <c r="T10" s="37"/>
      <c r="U10" s="37"/>
      <c r="V10" s="37"/>
      <c r="W10" s="37"/>
      <c r="X10" s="37"/>
      <c r="Y10" s="37"/>
      <c r="Z10" s="37"/>
    </row>
    <row r="11" spans="3:26" ht="36" customHeight="1">
      <c r="C11" s="501" t="s">
        <v>33</v>
      </c>
      <c r="D11" s="499" t="s">
        <v>234</v>
      </c>
      <c r="E11" s="499" t="s">
        <v>235</v>
      </c>
      <c r="F11" s="499"/>
      <c r="G11" s="37"/>
      <c r="H11" s="37"/>
      <c r="I11" s="37"/>
      <c r="J11" s="37"/>
      <c r="K11" s="37"/>
      <c r="L11" s="37"/>
      <c r="M11" s="37"/>
      <c r="N11" s="37"/>
      <c r="O11" s="37"/>
      <c r="P11" s="37"/>
      <c r="Q11" s="37"/>
      <c r="R11" s="37"/>
      <c r="S11" s="37"/>
      <c r="T11" s="37"/>
      <c r="U11" s="37"/>
      <c r="V11" s="37"/>
      <c r="W11" s="37"/>
      <c r="X11" s="37"/>
      <c r="Y11" s="37"/>
      <c r="Z11" s="37"/>
    </row>
    <row r="12" spans="3:26" ht="36" customHeight="1">
      <c r="C12" s="501" t="s">
        <v>14</v>
      </c>
      <c r="D12" s="500" t="s">
        <v>236</v>
      </c>
      <c r="E12" s="499" t="s">
        <v>237</v>
      </c>
      <c r="F12" s="499"/>
      <c r="G12" s="37"/>
      <c r="H12" s="37"/>
      <c r="I12" s="37"/>
      <c r="J12" s="37"/>
      <c r="K12" s="37"/>
      <c r="L12" s="37"/>
      <c r="M12" s="37"/>
      <c r="N12" s="37"/>
      <c r="O12" s="37"/>
      <c r="P12" s="37"/>
      <c r="Q12" s="37"/>
      <c r="R12" s="37"/>
      <c r="S12" s="37"/>
      <c r="T12" s="37"/>
      <c r="U12" s="37"/>
      <c r="V12" s="37"/>
      <c r="W12" s="37"/>
      <c r="X12" s="37"/>
      <c r="Y12" s="37"/>
      <c r="Z12" s="37"/>
    </row>
    <row r="13" spans="3:26" ht="36" customHeight="1">
      <c r="C13" s="498" t="s">
        <v>15</v>
      </c>
      <c r="D13" s="499" t="s">
        <v>238</v>
      </c>
      <c r="E13" s="499" t="s">
        <v>239</v>
      </c>
      <c r="F13" s="499"/>
      <c r="G13" s="37"/>
      <c r="H13" s="37"/>
      <c r="I13" s="37"/>
      <c r="J13" s="37"/>
      <c r="K13" s="37"/>
      <c r="L13" s="37"/>
      <c r="M13" s="37"/>
      <c r="N13" s="37"/>
      <c r="O13" s="37"/>
      <c r="P13" s="37"/>
      <c r="Q13" s="37"/>
      <c r="R13" s="37"/>
      <c r="S13" s="37"/>
      <c r="T13" s="37"/>
      <c r="U13" s="37"/>
      <c r="V13" s="37"/>
      <c r="W13" s="37"/>
      <c r="X13" s="37"/>
      <c r="Y13" s="37"/>
      <c r="Z13" s="37"/>
    </row>
    <row r="14" spans="3:26" ht="36" customHeight="1">
      <c r="C14" s="498" t="s">
        <v>16</v>
      </c>
      <c r="D14" s="499" t="s">
        <v>240</v>
      </c>
      <c r="E14" s="500" t="s">
        <v>241</v>
      </c>
      <c r="F14" s="499" t="s">
        <v>242</v>
      </c>
      <c r="G14" s="37"/>
      <c r="H14" s="37"/>
      <c r="I14" s="37"/>
      <c r="J14" s="37"/>
      <c r="K14" s="37"/>
      <c r="L14" s="37"/>
      <c r="M14" s="37"/>
      <c r="N14" s="37"/>
      <c r="O14" s="37"/>
      <c r="P14" s="37"/>
      <c r="Q14" s="37"/>
      <c r="R14" s="37"/>
      <c r="S14" s="37"/>
      <c r="T14" s="37"/>
      <c r="U14" s="37"/>
      <c r="V14" s="37"/>
      <c r="W14" s="37"/>
      <c r="X14" s="37"/>
      <c r="Y14" s="37"/>
      <c r="Z14" s="37"/>
    </row>
    <row r="15" spans="3:26" ht="36" customHeight="1">
      <c r="C15" s="498" t="s">
        <v>25</v>
      </c>
      <c r="D15" s="500" t="s">
        <v>243</v>
      </c>
      <c r="E15" s="509" t="s">
        <v>244</v>
      </c>
      <c r="F15" s="508"/>
      <c r="G15" s="37"/>
      <c r="H15" s="37"/>
      <c r="I15" s="37"/>
      <c r="J15" s="37"/>
      <c r="K15" s="37"/>
      <c r="L15" s="37"/>
      <c r="M15" s="37"/>
      <c r="N15" s="37"/>
      <c r="O15" s="37"/>
      <c r="P15" s="37"/>
      <c r="Q15" s="37"/>
      <c r="R15" s="37"/>
      <c r="S15" s="37"/>
      <c r="T15" s="37"/>
      <c r="U15" s="37"/>
      <c r="V15" s="37"/>
      <c r="W15" s="37"/>
      <c r="X15" s="37"/>
      <c r="Y15" s="37"/>
      <c r="Z15" s="37"/>
    </row>
    <row r="16" spans="3:26" ht="36" customHeight="1">
      <c r="C16" s="498" t="s">
        <v>26</v>
      </c>
      <c r="D16" s="500" t="s">
        <v>245</v>
      </c>
      <c r="E16" s="509" t="s">
        <v>246</v>
      </c>
      <c r="F16" s="508"/>
      <c r="G16" s="37"/>
      <c r="H16" s="37"/>
      <c r="I16" s="37"/>
      <c r="J16" s="37"/>
      <c r="K16" s="37"/>
      <c r="L16" s="37"/>
      <c r="M16" s="37"/>
      <c r="N16" s="37"/>
      <c r="O16" s="37"/>
      <c r="P16" s="37"/>
      <c r="Q16" s="37"/>
      <c r="R16" s="37"/>
      <c r="S16" s="37"/>
      <c r="T16" s="37"/>
      <c r="U16" s="37"/>
      <c r="V16" s="37"/>
      <c r="W16" s="37"/>
      <c r="X16" s="37"/>
      <c r="Y16" s="37"/>
      <c r="Z16" s="37"/>
    </row>
    <row r="17" spans="3:26" ht="36" customHeight="1">
      <c r="C17" s="501">
        <v>3</v>
      </c>
      <c r="D17" s="499" t="s">
        <v>176</v>
      </c>
      <c r="E17" s="499" t="s">
        <v>247</v>
      </c>
      <c r="F17" s="499"/>
      <c r="G17" s="37"/>
      <c r="H17" s="37"/>
      <c r="I17" s="37"/>
      <c r="J17" s="37"/>
      <c r="K17" s="37"/>
      <c r="L17" s="37"/>
      <c r="M17" s="37"/>
      <c r="N17" s="37"/>
      <c r="O17" s="37"/>
      <c r="P17" s="37"/>
      <c r="Q17" s="37"/>
      <c r="R17" s="37"/>
      <c r="S17" s="37"/>
      <c r="T17" s="37"/>
      <c r="U17" s="37"/>
      <c r="V17" s="37"/>
      <c r="W17" s="37"/>
      <c r="X17" s="37"/>
      <c r="Y17" s="37"/>
      <c r="Z17" s="37"/>
    </row>
    <row r="18" spans="3:26" ht="36" customHeight="1">
      <c r="C18" s="501" t="s">
        <v>17</v>
      </c>
      <c r="D18" s="499" t="s">
        <v>177</v>
      </c>
      <c r="E18" s="499" t="s">
        <v>248</v>
      </c>
      <c r="F18" s="499"/>
      <c r="G18" s="37"/>
      <c r="H18" s="37"/>
      <c r="I18" s="37"/>
      <c r="J18" s="37"/>
      <c r="K18" s="37"/>
      <c r="L18" s="37"/>
      <c r="M18" s="37"/>
      <c r="N18" s="37"/>
      <c r="O18" s="37"/>
      <c r="P18" s="37"/>
      <c r="Q18" s="37"/>
      <c r="R18" s="37"/>
      <c r="S18" s="37"/>
      <c r="T18" s="37"/>
      <c r="U18" s="37"/>
      <c r="V18" s="37"/>
      <c r="W18" s="37"/>
      <c r="X18" s="37"/>
      <c r="Y18" s="37"/>
      <c r="Z18" s="37"/>
    </row>
    <row r="19" spans="3:26" ht="36" customHeight="1">
      <c r="C19" s="501" t="s">
        <v>18</v>
      </c>
      <c r="D19" s="499" t="s">
        <v>249</v>
      </c>
      <c r="E19" s="499" t="s">
        <v>250</v>
      </c>
      <c r="F19" s="499"/>
      <c r="G19" s="37"/>
      <c r="H19" s="37"/>
      <c r="I19" s="37"/>
      <c r="J19" s="37"/>
      <c r="K19" s="37"/>
      <c r="L19" s="37"/>
      <c r="M19" s="37"/>
      <c r="N19" s="37"/>
      <c r="O19" s="37"/>
      <c r="P19" s="37"/>
      <c r="Q19" s="37"/>
      <c r="R19" s="37"/>
      <c r="S19" s="37"/>
      <c r="T19" s="37"/>
      <c r="U19" s="37"/>
      <c r="V19" s="37"/>
      <c r="W19" s="37"/>
      <c r="X19" s="37"/>
      <c r="Y19" s="37"/>
      <c r="Z19" s="37"/>
    </row>
    <row r="20" spans="3:26" ht="36" customHeight="1">
      <c r="C20" s="501" t="s">
        <v>19</v>
      </c>
      <c r="D20" s="499" t="s">
        <v>251</v>
      </c>
      <c r="E20" s="499" t="s">
        <v>252</v>
      </c>
      <c r="F20" s="499"/>
      <c r="G20" s="37"/>
      <c r="H20" s="37"/>
      <c r="I20" s="37"/>
      <c r="J20" s="37"/>
      <c r="K20" s="37"/>
      <c r="L20" s="37"/>
      <c r="M20" s="37"/>
      <c r="N20" s="37"/>
      <c r="O20" s="37"/>
      <c r="P20" s="37"/>
      <c r="Q20" s="37"/>
      <c r="R20" s="37"/>
      <c r="S20" s="37"/>
      <c r="T20" s="37"/>
      <c r="U20" s="37"/>
      <c r="V20" s="37"/>
      <c r="W20" s="37"/>
      <c r="X20" s="37"/>
      <c r="Y20" s="37"/>
      <c r="Z20" s="37"/>
    </row>
    <row r="21" spans="3:26" ht="36" customHeight="1">
      <c r="C21" s="501">
        <v>5</v>
      </c>
      <c r="D21" s="499" t="s">
        <v>180</v>
      </c>
      <c r="E21" s="499" t="s">
        <v>253</v>
      </c>
      <c r="F21" s="499"/>
      <c r="G21" s="37"/>
      <c r="H21" s="37"/>
      <c r="I21" s="37"/>
      <c r="J21" s="37"/>
      <c r="K21" s="37"/>
      <c r="L21" s="37"/>
      <c r="M21" s="37"/>
      <c r="N21" s="37"/>
      <c r="O21" s="37"/>
      <c r="P21" s="37"/>
      <c r="Q21" s="37"/>
      <c r="R21" s="37"/>
      <c r="S21" s="37"/>
      <c r="T21" s="37"/>
      <c r="U21" s="37"/>
      <c r="V21" s="37"/>
      <c r="W21" s="37"/>
      <c r="X21" s="37"/>
      <c r="Y21" s="37"/>
      <c r="Z21" s="37"/>
    </row>
    <row r="22" spans="3:26" ht="36" customHeight="1">
      <c r="C22" s="501">
        <v>6</v>
      </c>
      <c r="D22" s="499" t="s">
        <v>181</v>
      </c>
      <c r="E22" s="499" t="s">
        <v>254</v>
      </c>
      <c r="F22" s="499"/>
      <c r="G22" s="37"/>
      <c r="H22" s="37"/>
      <c r="I22" s="37"/>
      <c r="J22" s="37"/>
      <c r="K22" s="37"/>
      <c r="L22" s="37"/>
      <c r="M22" s="37"/>
      <c r="N22" s="37"/>
      <c r="O22" s="37"/>
      <c r="P22" s="37"/>
      <c r="Q22" s="37"/>
      <c r="R22" s="37"/>
      <c r="S22" s="37"/>
      <c r="T22" s="37"/>
      <c r="U22" s="37"/>
      <c r="V22" s="37"/>
      <c r="W22" s="37"/>
      <c r="X22" s="37"/>
      <c r="Y22" s="37"/>
      <c r="Z22" s="37"/>
    </row>
    <row r="23" spans="3:26" ht="36" customHeight="1">
      <c r="C23" s="501" t="s">
        <v>20</v>
      </c>
      <c r="D23" s="499" t="s">
        <v>182</v>
      </c>
      <c r="E23" s="499" t="s">
        <v>255</v>
      </c>
      <c r="F23" s="499"/>
      <c r="G23" s="37"/>
      <c r="H23" s="37"/>
      <c r="I23" s="37"/>
      <c r="J23" s="37"/>
      <c r="K23" s="37"/>
      <c r="L23" s="37"/>
      <c r="M23" s="37"/>
      <c r="N23" s="37"/>
      <c r="O23" s="37"/>
      <c r="P23" s="37"/>
      <c r="Q23" s="37"/>
      <c r="R23" s="37"/>
      <c r="S23" s="37"/>
      <c r="T23" s="37"/>
      <c r="U23" s="37"/>
      <c r="V23" s="37"/>
      <c r="W23" s="37"/>
      <c r="X23" s="37"/>
      <c r="Y23" s="37"/>
      <c r="Z23" s="37"/>
    </row>
    <row r="24" spans="3:26" ht="36" customHeight="1">
      <c r="C24" s="502" t="s">
        <v>21</v>
      </c>
      <c r="D24" s="499" t="s">
        <v>183</v>
      </c>
      <c r="E24" s="499" t="s">
        <v>256</v>
      </c>
      <c r="F24" s="499"/>
      <c r="G24" s="37"/>
      <c r="H24" s="37"/>
      <c r="I24" s="37"/>
      <c r="J24" s="37"/>
      <c r="K24" s="37"/>
      <c r="L24" s="37"/>
      <c r="M24" s="37"/>
      <c r="N24" s="37"/>
      <c r="O24" s="37"/>
      <c r="P24" s="37"/>
      <c r="Q24" s="37"/>
      <c r="R24" s="37"/>
      <c r="S24" s="37"/>
      <c r="T24" s="37"/>
      <c r="U24" s="37"/>
      <c r="V24" s="37"/>
      <c r="W24" s="37"/>
      <c r="X24" s="37"/>
      <c r="Y24" s="37"/>
      <c r="Z24" s="37"/>
    </row>
    <row r="25" spans="3:26" ht="36" customHeight="1">
      <c r="C25" s="501" t="s">
        <v>22</v>
      </c>
      <c r="D25" s="499" t="s">
        <v>184</v>
      </c>
      <c r="E25" s="499" t="s">
        <v>257</v>
      </c>
      <c r="F25" s="499" t="s">
        <v>27</v>
      </c>
      <c r="G25" s="37"/>
      <c r="H25" s="37"/>
      <c r="I25" s="37"/>
      <c r="J25" s="37"/>
      <c r="K25" s="37"/>
      <c r="L25" s="37"/>
      <c r="M25" s="37"/>
      <c r="N25" s="37"/>
      <c r="O25" s="37"/>
      <c r="P25" s="37"/>
      <c r="Q25" s="37"/>
      <c r="R25" s="37"/>
      <c r="S25" s="37"/>
      <c r="T25" s="37"/>
      <c r="U25" s="37"/>
      <c r="V25" s="37"/>
      <c r="W25" s="37"/>
      <c r="X25" s="37"/>
      <c r="Y25" s="37"/>
      <c r="Z25" s="37"/>
    </row>
    <row r="26" spans="3:26" ht="36" customHeight="1">
      <c r="C26" s="501" t="s">
        <v>23</v>
      </c>
      <c r="D26" s="499" t="s">
        <v>258</v>
      </c>
      <c r="E26" s="499" t="s">
        <v>259</v>
      </c>
      <c r="F26" s="499"/>
      <c r="G26" s="37"/>
      <c r="H26" s="37"/>
      <c r="I26" s="37"/>
      <c r="J26" s="37"/>
      <c r="K26" s="37"/>
      <c r="L26" s="37"/>
      <c r="M26" s="37"/>
      <c r="N26" s="37"/>
      <c r="O26" s="37"/>
      <c r="P26" s="37"/>
      <c r="Q26" s="37"/>
      <c r="R26" s="37"/>
      <c r="S26" s="37"/>
      <c r="T26" s="37"/>
      <c r="U26" s="37"/>
      <c r="V26" s="37"/>
      <c r="W26" s="37"/>
      <c r="X26" s="37"/>
      <c r="Y26" s="37"/>
      <c r="Z26" s="37"/>
    </row>
    <row r="27" spans="3:26" ht="36" customHeight="1">
      <c r="C27" s="501" t="s">
        <v>24</v>
      </c>
      <c r="D27" s="499" t="s">
        <v>186</v>
      </c>
      <c r="E27" s="499" t="s">
        <v>260</v>
      </c>
      <c r="F27" s="499"/>
      <c r="G27" s="37"/>
      <c r="H27" s="37"/>
      <c r="I27" s="37"/>
      <c r="J27" s="37"/>
      <c r="K27" s="37"/>
      <c r="L27" s="37"/>
      <c r="M27" s="37"/>
      <c r="N27" s="37"/>
      <c r="O27" s="37"/>
      <c r="P27" s="37"/>
      <c r="Q27" s="37"/>
      <c r="R27" s="37"/>
      <c r="S27" s="37"/>
      <c r="T27" s="37"/>
      <c r="U27" s="37"/>
      <c r="V27" s="37"/>
      <c r="W27" s="37"/>
      <c r="X27" s="37"/>
      <c r="Y27" s="37"/>
      <c r="Z27" s="37"/>
    </row>
    <row r="28" spans="3:26" ht="36" customHeight="1">
      <c r="C28" s="501">
        <v>9</v>
      </c>
      <c r="D28" s="500" t="s">
        <v>261</v>
      </c>
      <c r="E28" s="499" t="s">
        <v>262</v>
      </c>
      <c r="F28" s="499"/>
      <c r="G28" s="37"/>
      <c r="H28" s="37"/>
      <c r="I28" s="37"/>
      <c r="J28" s="37"/>
      <c r="K28" s="37"/>
      <c r="L28" s="37"/>
      <c r="M28" s="37"/>
      <c r="N28" s="37"/>
      <c r="O28" s="37"/>
      <c r="P28" s="37"/>
      <c r="Q28" s="37"/>
      <c r="R28" s="37"/>
      <c r="S28" s="37"/>
      <c r="T28" s="37"/>
      <c r="U28" s="37"/>
      <c r="V28" s="37"/>
      <c r="W28" s="37"/>
      <c r="X28" s="37"/>
      <c r="Y28" s="37"/>
      <c r="Z28" s="37"/>
    </row>
    <row r="29" spans="3:26" ht="36" customHeight="1">
      <c r="C29" s="503"/>
      <c r="D29" s="499"/>
      <c r="E29" s="499"/>
      <c r="F29" s="499"/>
      <c r="G29" s="37"/>
      <c r="H29" s="37"/>
      <c r="I29" s="37"/>
      <c r="J29" s="37"/>
      <c r="K29" s="37"/>
      <c r="L29" s="37"/>
      <c r="M29" s="37"/>
      <c r="N29" s="37"/>
      <c r="O29" s="37"/>
      <c r="P29" s="37"/>
      <c r="Q29" s="37"/>
      <c r="R29" s="37"/>
      <c r="S29" s="37"/>
      <c r="T29" s="37"/>
      <c r="U29" s="37"/>
      <c r="V29" s="37"/>
      <c r="W29" s="37"/>
      <c r="X29" s="37"/>
      <c r="Y29" s="37"/>
      <c r="Z29" s="37"/>
    </row>
    <row r="30" spans="3:26" ht="36" customHeight="1">
      <c r="C30" s="503"/>
      <c r="D30" s="504"/>
      <c r="E30" s="499"/>
      <c r="F30" s="499"/>
      <c r="G30" s="37"/>
      <c r="H30" s="37"/>
      <c r="I30" s="37"/>
      <c r="J30" s="37"/>
      <c r="K30" s="37"/>
      <c r="L30" s="37"/>
      <c r="M30" s="37"/>
      <c r="N30" s="37"/>
      <c r="O30" s="37"/>
      <c r="P30" s="37"/>
      <c r="Q30" s="37"/>
      <c r="R30" s="37"/>
      <c r="S30" s="37"/>
      <c r="T30" s="37"/>
      <c r="U30" s="37"/>
      <c r="V30" s="37"/>
      <c r="W30" s="37"/>
      <c r="X30" s="37"/>
      <c r="Y30" s="37"/>
      <c r="Z30" s="37"/>
    </row>
    <row r="31" spans="3:26" ht="36" customHeight="1">
      <c r="C31" s="503"/>
      <c r="D31" s="500"/>
      <c r="E31" s="499"/>
      <c r="F31" s="499"/>
      <c r="G31" s="37"/>
      <c r="H31" s="37"/>
      <c r="I31" s="37"/>
      <c r="J31" s="37"/>
      <c r="K31" s="37"/>
      <c r="L31" s="37"/>
      <c r="M31" s="37"/>
      <c r="N31" s="37"/>
      <c r="O31" s="37"/>
      <c r="P31" s="37"/>
      <c r="Q31" s="37"/>
      <c r="R31" s="37"/>
      <c r="S31" s="37"/>
      <c r="T31" s="37"/>
      <c r="U31" s="37"/>
      <c r="V31" s="37"/>
      <c r="W31" s="37"/>
      <c r="X31" s="37"/>
      <c r="Y31" s="37"/>
      <c r="Z31" s="37"/>
    </row>
    <row r="32" spans="3:26" ht="15.75" customHeight="1">
      <c r="C32" s="95"/>
      <c r="D32" s="97"/>
      <c r="E32" s="37"/>
      <c r="F32" s="37"/>
      <c r="G32" s="37"/>
      <c r="H32" s="37"/>
      <c r="I32" s="37"/>
      <c r="J32" s="37"/>
      <c r="K32" s="37"/>
      <c r="L32" s="37"/>
      <c r="M32" s="37"/>
      <c r="N32" s="37"/>
      <c r="O32" s="37"/>
      <c r="P32" s="37"/>
      <c r="Q32" s="37"/>
      <c r="R32" s="37"/>
      <c r="S32" s="37"/>
      <c r="T32" s="37"/>
      <c r="U32" s="37"/>
      <c r="V32" s="37"/>
      <c r="W32" s="37"/>
      <c r="X32" s="37"/>
      <c r="Y32" s="37"/>
      <c r="Z32" s="37"/>
    </row>
    <row r="33" spans="3:26" ht="15.75" customHeight="1">
      <c r="C33" s="95"/>
      <c r="D33" s="97"/>
      <c r="E33" s="37"/>
      <c r="F33" s="37"/>
      <c r="G33" s="37"/>
      <c r="H33" s="37"/>
      <c r="I33" s="37"/>
      <c r="J33" s="37"/>
      <c r="K33" s="37"/>
      <c r="L33" s="37"/>
      <c r="M33" s="37"/>
      <c r="N33" s="37"/>
      <c r="O33" s="37"/>
      <c r="P33" s="37"/>
      <c r="Q33" s="37"/>
      <c r="R33" s="37"/>
      <c r="S33" s="37"/>
      <c r="T33" s="37"/>
      <c r="U33" s="37"/>
      <c r="V33" s="37"/>
      <c r="W33" s="37"/>
      <c r="X33" s="37"/>
      <c r="Y33" s="37"/>
      <c r="Z33" s="37"/>
    </row>
    <row r="34" spans="3:26" ht="15.75" customHeight="1">
      <c r="C34" s="95"/>
      <c r="D34" s="97"/>
      <c r="E34" s="37"/>
      <c r="F34" s="37"/>
      <c r="G34" s="37"/>
      <c r="H34" s="37"/>
      <c r="I34" s="37"/>
      <c r="J34" s="37"/>
      <c r="K34" s="37"/>
      <c r="L34" s="37"/>
      <c r="M34" s="37"/>
      <c r="N34" s="37"/>
      <c r="O34" s="37"/>
      <c r="P34" s="37"/>
      <c r="Q34" s="37"/>
      <c r="R34" s="37"/>
      <c r="S34" s="37"/>
      <c r="T34" s="37"/>
      <c r="U34" s="37"/>
      <c r="V34" s="37"/>
      <c r="W34" s="37"/>
      <c r="X34" s="37"/>
      <c r="Y34" s="37"/>
      <c r="Z34" s="37"/>
    </row>
    <row r="35" spans="3:26" ht="15.75" customHeight="1">
      <c r="C35" s="95"/>
      <c r="D35" s="97"/>
      <c r="E35" s="37"/>
      <c r="F35" s="37"/>
      <c r="G35" s="37"/>
      <c r="H35" s="37"/>
      <c r="I35" s="37"/>
      <c r="J35" s="37"/>
      <c r="K35" s="37"/>
      <c r="L35" s="37"/>
      <c r="M35" s="37"/>
      <c r="N35" s="37"/>
      <c r="O35" s="37"/>
      <c r="P35" s="37"/>
      <c r="Q35" s="37"/>
      <c r="R35" s="37"/>
      <c r="S35" s="37"/>
      <c r="T35" s="37"/>
      <c r="U35" s="37"/>
      <c r="V35" s="37"/>
      <c r="W35" s="37"/>
      <c r="X35" s="37"/>
      <c r="Y35" s="37"/>
      <c r="Z35" s="37"/>
    </row>
    <row r="36" spans="3:26" ht="15.75" customHeight="1">
      <c r="C36" s="95"/>
      <c r="D36" s="97"/>
      <c r="E36" s="37"/>
      <c r="F36" s="37"/>
      <c r="G36" s="37"/>
      <c r="H36" s="37"/>
      <c r="I36" s="37"/>
      <c r="J36" s="37"/>
      <c r="K36" s="37"/>
      <c r="L36" s="37"/>
      <c r="M36" s="37"/>
      <c r="N36" s="37"/>
      <c r="O36" s="37"/>
      <c r="P36" s="37"/>
      <c r="Q36" s="37"/>
      <c r="R36" s="37"/>
      <c r="S36" s="37"/>
      <c r="T36" s="37"/>
      <c r="U36" s="37"/>
      <c r="V36" s="37"/>
      <c r="W36" s="37"/>
      <c r="X36" s="37"/>
      <c r="Y36" s="37"/>
      <c r="Z36" s="37"/>
    </row>
    <row r="37" spans="3:26" ht="15.75" customHeight="1">
      <c r="C37" s="95"/>
      <c r="D37" s="97"/>
      <c r="E37" s="37"/>
      <c r="F37" s="37"/>
      <c r="G37" s="37"/>
      <c r="H37" s="37"/>
      <c r="I37" s="37"/>
      <c r="J37" s="37"/>
      <c r="K37" s="37"/>
      <c r="L37" s="37"/>
      <c r="M37" s="37"/>
      <c r="N37" s="37"/>
      <c r="O37" s="37"/>
      <c r="P37" s="37"/>
      <c r="Q37" s="37"/>
      <c r="R37" s="37"/>
      <c r="S37" s="37"/>
      <c r="T37" s="37"/>
      <c r="U37" s="37"/>
      <c r="V37" s="37"/>
      <c r="W37" s="37"/>
      <c r="X37" s="37"/>
      <c r="Y37" s="37"/>
      <c r="Z37" s="37"/>
    </row>
    <row r="38" spans="3:26" ht="15.75" customHeight="1">
      <c r="C38" s="95"/>
      <c r="D38" s="97"/>
      <c r="E38" s="37"/>
      <c r="F38" s="37"/>
      <c r="G38" s="37"/>
      <c r="H38" s="37"/>
      <c r="I38" s="37"/>
      <c r="J38" s="37"/>
      <c r="K38" s="37"/>
      <c r="L38" s="37"/>
      <c r="M38" s="37"/>
      <c r="N38" s="37"/>
      <c r="O38" s="37"/>
      <c r="P38" s="37"/>
      <c r="Q38" s="37"/>
      <c r="R38" s="37"/>
      <c r="S38" s="37"/>
      <c r="T38" s="37"/>
      <c r="U38" s="37"/>
      <c r="V38" s="37"/>
      <c r="W38" s="37"/>
      <c r="X38" s="37"/>
      <c r="Y38" s="37"/>
      <c r="Z38" s="37"/>
    </row>
    <row r="39" spans="3:26" ht="15.75" customHeight="1">
      <c r="C39" s="95"/>
      <c r="D39" s="97"/>
      <c r="E39" s="37"/>
      <c r="F39" s="37"/>
      <c r="G39" s="37"/>
      <c r="H39" s="37"/>
      <c r="I39" s="37"/>
      <c r="J39" s="37"/>
      <c r="K39" s="37"/>
      <c r="L39" s="37"/>
      <c r="M39" s="37"/>
      <c r="N39" s="37"/>
      <c r="O39" s="37"/>
      <c r="P39" s="37"/>
      <c r="Q39" s="37"/>
      <c r="R39" s="37"/>
      <c r="S39" s="37"/>
      <c r="T39" s="37"/>
      <c r="U39" s="37"/>
      <c r="V39" s="37"/>
      <c r="W39" s="37"/>
      <c r="X39" s="37"/>
      <c r="Y39" s="37"/>
      <c r="Z39" s="37"/>
    </row>
    <row r="40" spans="3:26" ht="15.75" customHeight="1">
      <c r="C40" s="95"/>
      <c r="D40" s="97"/>
      <c r="E40" s="37"/>
      <c r="F40" s="37"/>
      <c r="G40" s="37"/>
      <c r="H40" s="37"/>
      <c r="I40" s="37"/>
      <c r="J40" s="37"/>
      <c r="K40" s="37"/>
      <c r="L40" s="37"/>
      <c r="M40" s="37"/>
      <c r="N40" s="37"/>
      <c r="O40" s="37"/>
      <c r="P40" s="37"/>
      <c r="Q40" s="37"/>
      <c r="R40" s="37"/>
      <c r="S40" s="37"/>
      <c r="T40" s="37"/>
      <c r="U40" s="37"/>
      <c r="V40" s="37"/>
      <c r="W40" s="37"/>
      <c r="X40" s="37"/>
      <c r="Y40" s="37"/>
      <c r="Z40" s="37"/>
    </row>
    <row r="41" spans="3:26" ht="15.75" customHeight="1">
      <c r="C41" s="95"/>
      <c r="D41" s="97"/>
      <c r="E41" s="37"/>
      <c r="F41" s="37"/>
      <c r="G41" s="37"/>
      <c r="H41" s="37"/>
      <c r="I41" s="37"/>
      <c r="J41" s="37"/>
      <c r="K41" s="37"/>
      <c r="L41" s="37"/>
      <c r="M41" s="37"/>
      <c r="N41" s="37"/>
      <c r="O41" s="37"/>
      <c r="P41" s="37"/>
      <c r="Q41" s="37"/>
      <c r="R41" s="37"/>
      <c r="S41" s="37"/>
      <c r="T41" s="37"/>
      <c r="U41" s="37"/>
      <c r="V41" s="37"/>
      <c r="W41" s="37"/>
      <c r="X41" s="37"/>
      <c r="Y41" s="37"/>
      <c r="Z41" s="37"/>
    </row>
    <row r="42" spans="3:26" ht="15.75" customHeight="1">
      <c r="C42" s="95"/>
      <c r="D42" s="97"/>
      <c r="E42" s="37"/>
      <c r="F42" s="37"/>
      <c r="G42" s="37"/>
      <c r="H42" s="37"/>
      <c r="I42" s="37"/>
      <c r="J42" s="37"/>
      <c r="K42" s="37"/>
      <c r="L42" s="37"/>
      <c r="M42" s="37"/>
      <c r="N42" s="37"/>
      <c r="O42" s="37"/>
      <c r="P42" s="37"/>
      <c r="Q42" s="37"/>
      <c r="R42" s="37"/>
      <c r="S42" s="37"/>
      <c r="T42" s="37"/>
      <c r="U42" s="37"/>
      <c r="V42" s="37"/>
      <c r="W42" s="37"/>
      <c r="X42" s="37"/>
      <c r="Y42" s="37"/>
      <c r="Z42" s="37"/>
    </row>
    <row r="43" spans="3:26" ht="15.75" customHeight="1">
      <c r="C43" s="95"/>
      <c r="D43" s="97"/>
      <c r="E43" s="37"/>
      <c r="F43" s="37"/>
      <c r="G43" s="37"/>
      <c r="H43" s="37"/>
      <c r="I43" s="37"/>
      <c r="J43" s="37"/>
      <c r="K43" s="37"/>
      <c r="L43" s="37"/>
      <c r="M43" s="37"/>
      <c r="N43" s="37"/>
      <c r="O43" s="37"/>
      <c r="P43" s="37"/>
      <c r="Q43" s="37"/>
      <c r="R43" s="37"/>
      <c r="S43" s="37"/>
      <c r="T43" s="37"/>
      <c r="U43" s="37"/>
      <c r="V43" s="37"/>
      <c r="W43" s="37"/>
      <c r="X43" s="37"/>
      <c r="Y43" s="37"/>
      <c r="Z43" s="37"/>
    </row>
    <row r="44" spans="3:26" ht="15.75" customHeight="1">
      <c r="C44" s="95"/>
      <c r="D44" s="97"/>
      <c r="E44" s="37"/>
      <c r="F44" s="37"/>
      <c r="G44" s="37"/>
      <c r="H44" s="37"/>
      <c r="I44" s="37"/>
      <c r="J44" s="37"/>
      <c r="K44" s="37"/>
      <c r="L44" s="37"/>
      <c r="M44" s="37"/>
      <c r="N44" s="37"/>
      <c r="O44" s="37"/>
      <c r="P44" s="37"/>
      <c r="Q44" s="37"/>
      <c r="R44" s="37"/>
      <c r="S44" s="37"/>
      <c r="T44" s="37"/>
      <c r="U44" s="37"/>
      <c r="V44" s="37"/>
      <c r="W44" s="37"/>
      <c r="X44" s="37"/>
      <c r="Y44" s="37"/>
      <c r="Z44" s="37"/>
    </row>
    <row r="45" spans="3:26" ht="15.75" customHeight="1">
      <c r="C45" s="95"/>
      <c r="D45" s="97"/>
      <c r="E45" s="37"/>
      <c r="F45" s="37"/>
      <c r="G45" s="37"/>
      <c r="H45" s="37"/>
      <c r="I45" s="37"/>
      <c r="J45" s="37"/>
      <c r="K45" s="37"/>
      <c r="L45" s="37"/>
      <c r="M45" s="37"/>
      <c r="N45" s="37"/>
      <c r="O45" s="37"/>
      <c r="P45" s="37"/>
      <c r="Q45" s="37"/>
      <c r="R45" s="37"/>
      <c r="S45" s="37"/>
      <c r="T45" s="37"/>
      <c r="U45" s="37"/>
      <c r="V45" s="37"/>
      <c r="W45" s="37"/>
      <c r="X45" s="37"/>
      <c r="Y45" s="37"/>
      <c r="Z45" s="37"/>
    </row>
    <row r="46" spans="3:26" ht="15.75" customHeight="1">
      <c r="C46" s="95"/>
      <c r="D46" s="97"/>
      <c r="E46" s="37"/>
      <c r="F46" s="37"/>
      <c r="G46" s="37"/>
      <c r="H46" s="37"/>
      <c r="I46" s="37"/>
      <c r="J46" s="37"/>
      <c r="K46" s="37"/>
      <c r="L46" s="37"/>
      <c r="M46" s="37"/>
      <c r="N46" s="37"/>
      <c r="O46" s="37"/>
      <c r="P46" s="37"/>
      <c r="Q46" s="37"/>
      <c r="R46" s="37"/>
      <c r="S46" s="37"/>
      <c r="T46" s="37"/>
      <c r="U46" s="37"/>
      <c r="V46" s="37"/>
      <c r="W46" s="37"/>
      <c r="X46" s="37"/>
      <c r="Y46" s="37"/>
      <c r="Z46" s="37"/>
    </row>
    <row r="47" spans="3:26" ht="16">
      <c r="C47" s="95"/>
      <c r="D47" s="97"/>
      <c r="E47" s="37"/>
      <c r="F47" s="37"/>
      <c r="G47" s="37"/>
      <c r="H47" s="37"/>
      <c r="I47" s="37"/>
      <c r="J47" s="37"/>
      <c r="K47" s="37"/>
      <c r="L47" s="37"/>
      <c r="M47" s="37"/>
      <c r="N47" s="37"/>
      <c r="O47" s="37"/>
      <c r="P47" s="37"/>
      <c r="Q47" s="37"/>
      <c r="R47" s="37"/>
      <c r="S47" s="37"/>
      <c r="T47" s="37"/>
      <c r="U47" s="37"/>
      <c r="V47" s="37"/>
      <c r="W47" s="37"/>
      <c r="X47" s="37"/>
      <c r="Y47" s="37"/>
      <c r="Z47" s="37"/>
    </row>
    <row r="48" spans="3:26" ht="16">
      <c r="C48" s="95"/>
      <c r="D48" s="97"/>
      <c r="E48" s="37"/>
      <c r="F48" s="37"/>
      <c r="G48" s="37"/>
      <c r="H48" s="37"/>
      <c r="I48" s="37"/>
      <c r="J48" s="37"/>
      <c r="K48" s="37"/>
      <c r="L48" s="37"/>
      <c r="M48" s="37"/>
      <c r="N48" s="37"/>
      <c r="O48" s="37"/>
      <c r="P48" s="37"/>
      <c r="Q48" s="37"/>
      <c r="R48" s="37"/>
      <c r="S48" s="37"/>
      <c r="T48" s="37"/>
      <c r="U48" s="37"/>
      <c r="V48" s="37"/>
      <c r="W48" s="37"/>
      <c r="X48" s="37"/>
      <c r="Y48" s="37"/>
      <c r="Z48" s="37"/>
    </row>
    <row r="49" spans="3:26" ht="16">
      <c r="C49" s="95"/>
      <c r="D49" s="97"/>
      <c r="E49" s="37"/>
      <c r="F49" s="37"/>
      <c r="G49" s="37"/>
      <c r="H49" s="37"/>
      <c r="I49" s="37"/>
      <c r="J49" s="37"/>
      <c r="K49" s="37"/>
      <c r="L49" s="37"/>
      <c r="M49" s="37"/>
      <c r="N49" s="37"/>
      <c r="O49" s="37"/>
      <c r="P49" s="37"/>
      <c r="Q49" s="37"/>
      <c r="R49" s="37"/>
      <c r="S49" s="37"/>
      <c r="T49" s="37"/>
      <c r="U49" s="37"/>
      <c r="V49" s="37"/>
      <c r="W49" s="37"/>
      <c r="X49" s="37"/>
      <c r="Y49" s="37"/>
      <c r="Z49" s="37"/>
    </row>
    <row r="50" spans="3:26" ht="16">
      <c r="C50" s="95"/>
      <c r="D50" s="97"/>
      <c r="E50" s="37"/>
      <c r="F50" s="37"/>
      <c r="G50" s="37"/>
      <c r="H50" s="37"/>
      <c r="I50" s="37"/>
      <c r="J50" s="37"/>
      <c r="K50" s="37"/>
      <c r="L50" s="37"/>
      <c r="M50" s="37"/>
      <c r="N50" s="37"/>
      <c r="O50" s="37"/>
      <c r="P50" s="37"/>
      <c r="Q50" s="37"/>
      <c r="R50" s="37"/>
      <c r="S50" s="37"/>
      <c r="T50" s="37"/>
      <c r="U50" s="37"/>
      <c r="V50" s="37"/>
      <c r="W50" s="37"/>
      <c r="X50" s="37"/>
      <c r="Y50" s="37"/>
      <c r="Z50" s="37"/>
    </row>
    <row r="51" spans="3:26" ht="16">
      <c r="C51" s="95"/>
      <c r="D51" s="97"/>
      <c r="E51" s="37"/>
      <c r="F51" s="37"/>
      <c r="G51" s="37"/>
      <c r="H51" s="37"/>
      <c r="I51" s="37"/>
      <c r="J51" s="37"/>
      <c r="K51" s="37"/>
      <c r="L51" s="37"/>
      <c r="M51" s="37"/>
      <c r="N51" s="37"/>
      <c r="O51" s="37"/>
      <c r="P51" s="37"/>
      <c r="Q51" s="37"/>
      <c r="R51" s="37"/>
      <c r="S51" s="37"/>
      <c r="T51" s="37"/>
      <c r="U51" s="37"/>
      <c r="V51" s="37"/>
      <c r="W51" s="37"/>
      <c r="X51" s="37"/>
      <c r="Y51" s="37"/>
      <c r="Z51" s="37"/>
    </row>
    <row r="52" spans="3:26" ht="16">
      <c r="C52" s="95"/>
      <c r="D52" s="97"/>
      <c r="E52" s="37"/>
      <c r="F52" s="37"/>
      <c r="G52" s="37"/>
      <c r="H52" s="37"/>
      <c r="I52" s="37"/>
      <c r="J52" s="37"/>
      <c r="K52" s="37"/>
      <c r="L52" s="37"/>
      <c r="M52" s="37"/>
      <c r="N52" s="37"/>
      <c r="O52" s="37"/>
      <c r="P52" s="37"/>
      <c r="Q52" s="37"/>
      <c r="R52" s="37"/>
      <c r="S52" s="37"/>
      <c r="T52" s="37"/>
      <c r="U52" s="37"/>
      <c r="V52" s="37"/>
      <c r="W52" s="37"/>
      <c r="X52" s="37"/>
      <c r="Y52" s="37"/>
      <c r="Z52" s="37"/>
    </row>
    <row r="53" spans="3:26" ht="16">
      <c r="C53" s="95"/>
      <c r="D53" s="97"/>
      <c r="E53" s="37"/>
      <c r="F53" s="37"/>
      <c r="G53" s="37"/>
      <c r="H53" s="37"/>
      <c r="I53" s="37"/>
      <c r="J53" s="37"/>
      <c r="K53" s="37"/>
      <c r="L53" s="37"/>
      <c r="M53" s="37"/>
      <c r="N53" s="37"/>
      <c r="O53" s="37"/>
      <c r="P53" s="37"/>
      <c r="Q53" s="37"/>
      <c r="R53" s="37"/>
      <c r="S53" s="37"/>
      <c r="T53" s="37"/>
      <c r="U53" s="37"/>
      <c r="V53" s="37"/>
      <c r="W53" s="37"/>
      <c r="X53" s="37"/>
      <c r="Y53" s="37"/>
      <c r="Z53" s="37"/>
    </row>
    <row r="54" spans="3:26" ht="16">
      <c r="C54" s="95"/>
      <c r="D54" s="97"/>
      <c r="E54" s="37"/>
      <c r="F54" s="37"/>
      <c r="G54" s="37"/>
      <c r="H54" s="37"/>
      <c r="I54" s="37"/>
      <c r="J54" s="37"/>
      <c r="K54" s="37"/>
      <c r="L54" s="37"/>
      <c r="M54" s="37"/>
      <c r="N54" s="37"/>
      <c r="O54" s="37"/>
      <c r="P54" s="37"/>
      <c r="Q54" s="37"/>
      <c r="R54" s="37"/>
      <c r="S54" s="37"/>
      <c r="T54" s="37"/>
      <c r="U54" s="37"/>
      <c r="V54" s="37"/>
      <c r="W54" s="37"/>
      <c r="X54" s="37"/>
      <c r="Y54" s="37"/>
      <c r="Z54" s="37"/>
    </row>
    <row r="55" spans="3:26" ht="16">
      <c r="C55" s="95"/>
      <c r="D55" s="97"/>
      <c r="E55" s="37"/>
      <c r="F55" s="37"/>
      <c r="G55" s="37"/>
      <c r="H55" s="37"/>
      <c r="I55" s="37"/>
      <c r="J55" s="37"/>
      <c r="K55" s="37"/>
      <c r="L55" s="37"/>
      <c r="M55" s="37"/>
      <c r="N55" s="37"/>
      <c r="O55" s="37"/>
      <c r="P55" s="37"/>
      <c r="Q55" s="37"/>
      <c r="R55" s="37"/>
      <c r="S55" s="37"/>
      <c r="T55" s="37"/>
      <c r="U55" s="37"/>
      <c r="V55" s="37"/>
      <c r="W55" s="37"/>
      <c r="X55" s="37"/>
      <c r="Y55" s="37"/>
      <c r="Z55" s="37"/>
    </row>
    <row r="56" spans="3:26" ht="16">
      <c r="C56" s="95"/>
      <c r="D56" s="97"/>
      <c r="E56" s="37"/>
      <c r="F56" s="37"/>
      <c r="G56" s="37"/>
      <c r="H56" s="37"/>
      <c r="I56" s="37"/>
      <c r="J56" s="37"/>
      <c r="K56" s="37"/>
      <c r="L56" s="37"/>
      <c r="M56" s="37"/>
      <c r="N56" s="37"/>
      <c r="O56" s="37"/>
      <c r="P56" s="37"/>
      <c r="Q56" s="37"/>
      <c r="R56" s="37"/>
      <c r="S56" s="37"/>
      <c r="T56" s="37"/>
      <c r="U56" s="37"/>
      <c r="V56" s="37"/>
      <c r="W56" s="37"/>
      <c r="X56" s="37"/>
      <c r="Y56" s="37"/>
      <c r="Z56" s="37"/>
    </row>
    <row r="57" spans="3:26" ht="16">
      <c r="C57" s="95"/>
      <c r="D57" s="97"/>
      <c r="E57" s="37"/>
      <c r="F57" s="37"/>
      <c r="G57" s="37"/>
      <c r="H57" s="37"/>
      <c r="I57" s="37"/>
      <c r="J57" s="37"/>
      <c r="K57" s="37"/>
      <c r="L57" s="37"/>
      <c r="M57" s="37"/>
      <c r="N57" s="37"/>
      <c r="O57" s="37"/>
      <c r="P57" s="37"/>
      <c r="Q57" s="37"/>
      <c r="R57" s="37"/>
      <c r="S57" s="37"/>
      <c r="T57" s="37"/>
      <c r="U57" s="37"/>
      <c r="V57" s="37"/>
      <c r="W57" s="37"/>
      <c r="X57" s="37"/>
      <c r="Y57" s="37"/>
      <c r="Z57" s="37"/>
    </row>
    <row r="58" spans="3:26" ht="16">
      <c r="C58" s="95"/>
      <c r="D58" s="97"/>
      <c r="E58" s="37"/>
      <c r="F58" s="37"/>
      <c r="G58" s="37"/>
      <c r="H58" s="37"/>
      <c r="I58" s="37"/>
      <c r="J58" s="37"/>
      <c r="K58" s="37"/>
      <c r="L58" s="37"/>
      <c r="M58" s="37"/>
      <c r="N58" s="37"/>
      <c r="O58" s="37"/>
      <c r="P58" s="37"/>
      <c r="Q58" s="37"/>
      <c r="R58" s="37"/>
      <c r="S58" s="37"/>
      <c r="T58" s="37"/>
      <c r="U58" s="37"/>
      <c r="V58" s="37"/>
      <c r="W58" s="37"/>
      <c r="X58" s="37"/>
      <c r="Y58" s="37"/>
      <c r="Z58" s="37"/>
    </row>
    <row r="59" spans="3:26" ht="16">
      <c r="C59" s="95"/>
      <c r="D59" s="97"/>
      <c r="E59" s="37"/>
      <c r="F59" s="37"/>
      <c r="G59" s="37"/>
      <c r="H59" s="37"/>
      <c r="I59" s="37"/>
      <c r="J59" s="37"/>
      <c r="K59" s="37"/>
      <c r="L59" s="37"/>
      <c r="M59" s="37"/>
      <c r="N59" s="37"/>
      <c r="O59" s="37"/>
      <c r="P59" s="37"/>
      <c r="Q59" s="37"/>
      <c r="R59" s="37"/>
      <c r="S59" s="37"/>
      <c r="T59" s="37"/>
      <c r="U59" s="37"/>
      <c r="V59" s="37"/>
      <c r="W59" s="37"/>
      <c r="X59" s="37"/>
      <c r="Y59" s="37"/>
      <c r="Z59" s="37"/>
    </row>
    <row r="60" spans="3:26" ht="16">
      <c r="C60" s="95"/>
      <c r="D60" s="97"/>
      <c r="E60" s="37"/>
      <c r="F60" s="37"/>
      <c r="G60" s="37"/>
      <c r="H60" s="37"/>
      <c r="I60" s="37"/>
      <c r="J60" s="37"/>
      <c r="K60" s="37"/>
      <c r="L60" s="37"/>
      <c r="M60" s="37"/>
      <c r="N60" s="37"/>
      <c r="O60" s="37"/>
      <c r="P60" s="37"/>
      <c r="Q60" s="37"/>
      <c r="R60" s="37"/>
      <c r="S60" s="37"/>
      <c r="T60" s="37"/>
      <c r="U60" s="37"/>
      <c r="V60" s="37"/>
      <c r="W60" s="37"/>
      <c r="X60" s="37"/>
      <c r="Y60" s="37"/>
      <c r="Z60" s="37"/>
    </row>
    <row r="61" spans="3:26" ht="16">
      <c r="C61" s="95"/>
      <c r="D61" s="97"/>
      <c r="E61" s="37"/>
      <c r="F61" s="37"/>
      <c r="G61" s="37"/>
      <c r="H61" s="37"/>
      <c r="I61" s="37"/>
      <c r="J61" s="37"/>
      <c r="K61" s="37"/>
      <c r="L61" s="37"/>
      <c r="M61" s="37"/>
      <c r="N61" s="37"/>
      <c r="O61" s="37"/>
      <c r="P61" s="37"/>
      <c r="Q61" s="37"/>
      <c r="R61" s="37"/>
      <c r="S61" s="37"/>
      <c r="T61" s="37"/>
      <c r="U61" s="37"/>
      <c r="V61" s="37"/>
      <c r="W61" s="37"/>
      <c r="X61" s="37"/>
      <c r="Y61" s="37"/>
      <c r="Z61" s="37"/>
    </row>
    <row r="62" spans="3:26" ht="16">
      <c r="C62" s="95"/>
      <c r="D62" s="97"/>
      <c r="E62" s="37"/>
      <c r="F62" s="37"/>
      <c r="G62" s="37"/>
      <c r="H62" s="37"/>
      <c r="I62" s="37"/>
      <c r="J62" s="37"/>
      <c r="K62" s="37"/>
      <c r="L62" s="37"/>
      <c r="M62" s="37"/>
      <c r="N62" s="37"/>
      <c r="O62" s="37"/>
      <c r="P62" s="37"/>
      <c r="Q62" s="37"/>
      <c r="R62" s="37"/>
      <c r="S62" s="37"/>
      <c r="T62" s="37"/>
      <c r="U62" s="37"/>
      <c r="V62" s="37"/>
      <c r="W62" s="37"/>
      <c r="X62" s="37"/>
      <c r="Y62" s="37"/>
      <c r="Z62" s="37"/>
    </row>
    <row r="63" spans="3:26" ht="16">
      <c r="C63" s="95"/>
      <c r="D63" s="97"/>
      <c r="E63" s="37"/>
      <c r="F63" s="37"/>
      <c r="G63" s="37"/>
      <c r="H63" s="37"/>
      <c r="I63" s="37"/>
      <c r="J63" s="37"/>
      <c r="K63" s="37"/>
      <c r="L63" s="37"/>
      <c r="M63" s="37"/>
      <c r="N63" s="37"/>
      <c r="O63" s="37"/>
      <c r="P63" s="37"/>
      <c r="Q63" s="37"/>
      <c r="R63" s="37"/>
      <c r="S63" s="37"/>
      <c r="T63" s="37"/>
      <c r="U63" s="37"/>
      <c r="V63" s="37"/>
      <c r="W63" s="37"/>
      <c r="X63" s="37"/>
      <c r="Y63" s="37"/>
      <c r="Z63" s="37"/>
    </row>
    <row r="64" spans="3:26" ht="16">
      <c r="C64" s="95"/>
      <c r="D64" s="97"/>
      <c r="E64" s="37"/>
      <c r="F64" s="37"/>
      <c r="G64" s="37"/>
      <c r="H64" s="37"/>
      <c r="I64" s="37"/>
      <c r="J64" s="37"/>
      <c r="K64" s="37"/>
      <c r="L64" s="37"/>
      <c r="M64" s="37"/>
      <c r="N64" s="37"/>
      <c r="O64" s="37"/>
      <c r="P64" s="37"/>
      <c r="Q64" s="37"/>
      <c r="R64" s="37"/>
      <c r="S64" s="37"/>
      <c r="T64" s="37"/>
      <c r="U64" s="37"/>
      <c r="V64" s="37"/>
      <c r="W64" s="37"/>
      <c r="X64" s="37"/>
      <c r="Y64" s="37"/>
      <c r="Z64" s="37"/>
    </row>
    <row r="65" spans="3:26" ht="16">
      <c r="C65" s="95"/>
      <c r="D65" s="97"/>
      <c r="E65" s="37"/>
      <c r="F65" s="37"/>
      <c r="G65" s="37"/>
      <c r="H65" s="37"/>
      <c r="I65" s="37"/>
      <c r="J65" s="37"/>
      <c r="K65" s="37"/>
      <c r="L65" s="37"/>
      <c r="M65" s="37"/>
      <c r="N65" s="37"/>
      <c r="O65" s="37"/>
      <c r="P65" s="37"/>
      <c r="Q65" s="37"/>
      <c r="R65" s="37"/>
      <c r="S65" s="37"/>
      <c r="T65" s="37"/>
      <c r="U65" s="37"/>
      <c r="V65" s="37"/>
      <c r="W65" s="37"/>
      <c r="X65" s="37"/>
      <c r="Y65" s="37"/>
      <c r="Z65" s="37"/>
    </row>
    <row r="66" spans="3:26" ht="16">
      <c r="C66" s="95"/>
      <c r="D66" s="97"/>
      <c r="E66" s="37"/>
      <c r="F66" s="37"/>
      <c r="G66" s="37"/>
      <c r="H66" s="37"/>
      <c r="I66" s="37"/>
      <c r="J66" s="37"/>
      <c r="K66" s="37"/>
      <c r="L66" s="37"/>
      <c r="M66" s="37"/>
      <c r="N66" s="37"/>
      <c r="O66" s="37"/>
      <c r="P66" s="37"/>
      <c r="Q66" s="37"/>
      <c r="R66" s="37"/>
      <c r="S66" s="37"/>
      <c r="T66" s="37"/>
      <c r="U66" s="37"/>
      <c r="V66" s="37"/>
      <c r="W66" s="37"/>
      <c r="X66" s="37"/>
      <c r="Y66" s="37"/>
      <c r="Z66" s="37"/>
    </row>
    <row r="67" spans="3:26" ht="16">
      <c r="C67" s="95"/>
      <c r="D67" s="97"/>
      <c r="E67" s="37"/>
      <c r="F67" s="37"/>
      <c r="G67" s="37"/>
      <c r="H67" s="37"/>
      <c r="I67" s="37"/>
      <c r="J67" s="37"/>
      <c r="K67" s="37"/>
      <c r="L67" s="37"/>
      <c r="M67" s="37"/>
      <c r="N67" s="37"/>
      <c r="O67" s="37"/>
      <c r="P67" s="37"/>
      <c r="Q67" s="37"/>
      <c r="R67" s="37"/>
      <c r="S67" s="37"/>
      <c r="T67" s="37"/>
      <c r="U67" s="37"/>
      <c r="V67" s="37"/>
      <c r="W67" s="37"/>
      <c r="X67" s="37"/>
      <c r="Y67" s="37"/>
      <c r="Z67" s="37"/>
    </row>
    <row r="68" spans="3:26" ht="16">
      <c r="C68" s="95"/>
      <c r="D68" s="97"/>
      <c r="E68" s="37"/>
      <c r="F68" s="37"/>
      <c r="G68" s="37"/>
      <c r="H68" s="37"/>
      <c r="I68" s="37"/>
      <c r="J68" s="37"/>
      <c r="K68" s="37"/>
      <c r="L68" s="37"/>
      <c r="M68" s="37"/>
      <c r="N68" s="37"/>
      <c r="O68" s="37"/>
      <c r="P68" s="37"/>
      <c r="Q68" s="37"/>
      <c r="R68" s="37"/>
      <c r="S68" s="37"/>
      <c r="T68" s="37"/>
      <c r="U68" s="37"/>
      <c r="V68" s="37"/>
      <c r="W68" s="37"/>
      <c r="X68" s="37"/>
      <c r="Y68" s="37"/>
      <c r="Z68" s="37"/>
    </row>
    <row r="69" spans="3:26" ht="16">
      <c r="C69" s="95"/>
      <c r="D69" s="97"/>
      <c r="E69" s="37"/>
      <c r="F69" s="37"/>
      <c r="G69" s="37"/>
      <c r="H69" s="37"/>
      <c r="I69" s="37"/>
      <c r="J69" s="37"/>
      <c r="K69" s="37"/>
      <c r="L69" s="37"/>
      <c r="M69" s="37"/>
      <c r="N69" s="37"/>
      <c r="O69" s="37"/>
      <c r="P69" s="37"/>
      <c r="Q69" s="37"/>
      <c r="R69" s="37"/>
      <c r="S69" s="37"/>
      <c r="T69" s="37"/>
      <c r="U69" s="37"/>
      <c r="V69" s="37"/>
      <c r="W69" s="37"/>
      <c r="X69" s="37"/>
      <c r="Y69" s="37"/>
      <c r="Z69" s="37"/>
    </row>
    <row r="70" spans="3:26" ht="16">
      <c r="C70" s="95"/>
      <c r="D70" s="97"/>
      <c r="E70" s="37"/>
      <c r="F70" s="37"/>
      <c r="G70" s="37"/>
      <c r="H70" s="37"/>
      <c r="I70" s="37"/>
      <c r="J70" s="37"/>
      <c r="K70" s="37"/>
      <c r="L70" s="37"/>
      <c r="M70" s="37"/>
      <c r="N70" s="37"/>
      <c r="O70" s="37"/>
      <c r="P70" s="37"/>
      <c r="Q70" s="37"/>
      <c r="R70" s="37"/>
      <c r="S70" s="37"/>
      <c r="T70" s="37"/>
      <c r="U70" s="37"/>
      <c r="V70" s="37"/>
      <c r="W70" s="37"/>
      <c r="X70" s="37"/>
      <c r="Y70" s="37"/>
      <c r="Z70" s="37"/>
    </row>
    <row r="71" spans="3:26" ht="16">
      <c r="C71" s="95"/>
      <c r="D71" s="97"/>
      <c r="E71" s="37"/>
      <c r="F71" s="37"/>
      <c r="G71" s="37"/>
      <c r="H71" s="37"/>
      <c r="I71" s="37"/>
      <c r="J71" s="37"/>
      <c r="K71" s="37"/>
      <c r="L71" s="37"/>
      <c r="M71" s="37"/>
      <c r="N71" s="37"/>
      <c r="O71" s="37"/>
      <c r="P71" s="37"/>
      <c r="Q71" s="37"/>
      <c r="R71" s="37"/>
      <c r="S71" s="37"/>
      <c r="T71" s="37"/>
      <c r="U71" s="37"/>
      <c r="V71" s="37"/>
      <c r="W71" s="37"/>
      <c r="X71" s="37"/>
      <c r="Y71" s="37"/>
      <c r="Z71" s="37"/>
    </row>
    <row r="72" spans="3:26" ht="16">
      <c r="C72" s="95"/>
      <c r="D72" s="97"/>
      <c r="E72" s="37"/>
      <c r="F72" s="37"/>
      <c r="G72" s="37"/>
      <c r="H72" s="37"/>
      <c r="I72" s="37"/>
      <c r="J72" s="37"/>
      <c r="K72" s="37"/>
      <c r="L72" s="37"/>
      <c r="M72" s="37"/>
      <c r="N72" s="37"/>
      <c r="O72" s="37"/>
      <c r="P72" s="37"/>
      <c r="Q72" s="37"/>
      <c r="R72" s="37"/>
      <c r="S72" s="37"/>
      <c r="T72" s="37"/>
      <c r="U72" s="37"/>
      <c r="V72" s="37"/>
      <c r="W72" s="37"/>
      <c r="X72" s="37"/>
      <c r="Y72" s="37"/>
      <c r="Z72" s="37"/>
    </row>
    <row r="73" spans="3:26" ht="16">
      <c r="C73" s="95"/>
      <c r="D73" s="97"/>
      <c r="E73" s="37"/>
      <c r="F73" s="37"/>
      <c r="G73" s="37"/>
      <c r="H73" s="37"/>
      <c r="I73" s="37"/>
      <c r="J73" s="37"/>
      <c r="K73" s="37"/>
      <c r="L73" s="37"/>
      <c r="M73" s="37"/>
      <c r="N73" s="37"/>
      <c r="O73" s="37"/>
      <c r="P73" s="37"/>
      <c r="Q73" s="37"/>
      <c r="R73" s="37"/>
      <c r="S73" s="37"/>
      <c r="T73" s="37"/>
      <c r="U73" s="37"/>
      <c r="V73" s="37"/>
      <c r="W73" s="37"/>
      <c r="X73" s="37"/>
      <c r="Y73" s="37"/>
      <c r="Z73" s="37"/>
    </row>
    <row r="74" spans="3:26" ht="16">
      <c r="C74" s="95"/>
      <c r="D74" s="97"/>
      <c r="E74" s="37"/>
      <c r="F74" s="37"/>
      <c r="G74" s="37"/>
      <c r="H74" s="37"/>
      <c r="I74" s="37"/>
      <c r="J74" s="37"/>
      <c r="K74" s="37"/>
      <c r="L74" s="37"/>
      <c r="M74" s="37"/>
      <c r="N74" s="37"/>
      <c r="O74" s="37"/>
      <c r="P74" s="37"/>
      <c r="Q74" s="37"/>
      <c r="R74" s="37"/>
      <c r="S74" s="37"/>
      <c r="T74" s="37"/>
      <c r="U74" s="37"/>
      <c r="V74" s="37"/>
      <c r="W74" s="37"/>
      <c r="X74" s="37"/>
      <c r="Y74" s="37"/>
      <c r="Z74" s="37"/>
    </row>
    <row r="75" spans="3:26" ht="16">
      <c r="C75" s="95"/>
      <c r="D75" s="97"/>
      <c r="E75" s="37"/>
      <c r="F75" s="37"/>
      <c r="G75" s="37"/>
      <c r="H75" s="37"/>
      <c r="I75" s="37"/>
      <c r="J75" s="37"/>
      <c r="K75" s="37"/>
      <c r="L75" s="37"/>
      <c r="M75" s="37"/>
      <c r="N75" s="37"/>
      <c r="O75" s="37"/>
      <c r="P75" s="37"/>
      <c r="Q75" s="37"/>
      <c r="R75" s="37"/>
      <c r="S75" s="37"/>
      <c r="T75" s="37"/>
      <c r="U75" s="37"/>
      <c r="V75" s="37"/>
      <c r="W75" s="37"/>
      <c r="X75" s="37"/>
      <c r="Y75" s="37"/>
      <c r="Z75" s="37"/>
    </row>
    <row r="76" spans="3:26" ht="16">
      <c r="C76" s="95"/>
      <c r="D76" s="97"/>
      <c r="E76" s="37"/>
      <c r="F76" s="37"/>
      <c r="G76" s="37"/>
      <c r="H76" s="37"/>
      <c r="I76" s="37"/>
      <c r="J76" s="37"/>
      <c r="K76" s="37"/>
      <c r="L76" s="37"/>
      <c r="M76" s="37"/>
      <c r="N76" s="37"/>
      <c r="O76" s="37"/>
      <c r="P76" s="37"/>
      <c r="Q76" s="37"/>
      <c r="R76" s="37"/>
      <c r="S76" s="37"/>
      <c r="T76" s="37"/>
      <c r="U76" s="37"/>
      <c r="V76" s="37"/>
      <c r="W76" s="37"/>
      <c r="X76" s="37"/>
      <c r="Y76" s="37"/>
      <c r="Z76" s="37"/>
    </row>
    <row r="77" spans="3:26" ht="16">
      <c r="C77" s="95"/>
      <c r="D77" s="97"/>
      <c r="E77" s="37"/>
      <c r="F77" s="37"/>
      <c r="G77" s="37"/>
      <c r="H77" s="37"/>
      <c r="I77" s="37"/>
      <c r="J77" s="37"/>
      <c r="K77" s="37"/>
      <c r="L77" s="37"/>
      <c r="M77" s="37"/>
      <c r="N77" s="37"/>
      <c r="O77" s="37"/>
      <c r="P77" s="37"/>
      <c r="Q77" s="37"/>
      <c r="R77" s="37"/>
      <c r="S77" s="37"/>
      <c r="T77" s="37"/>
      <c r="U77" s="37"/>
      <c r="V77" s="37"/>
      <c r="W77" s="37"/>
      <c r="X77" s="37"/>
      <c r="Y77" s="37"/>
      <c r="Z77" s="37"/>
    </row>
    <row r="78" spans="3:26" ht="16">
      <c r="C78" s="95"/>
      <c r="D78" s="97"/>
      <c r="E78" s="37"/>
      <c r="F78" s="37"/>
      <c r="G78" s="37"/>
      <c r="H78" s="37"/>
      <c r="I78" s="37"/>
      <c r="J78" s="37"/>
      <c r="K78" s="37"/>
      <c r="L78" s="37"/>
      <c r="M78" s="37"/>
      <c r="N78" s="37"/>
      <c r="O78" s="37"/>
      <c r="P78" s="37"/>
      <c r="Q78" s="37"/>
      <c r="R78" s="37"/>
      <c r="S78" s="37"/>
      <c r="T78" s="37"/>
      <c r="U78" s="37"/>
      <c r="V78" s="37"/>
      <c r="W78" s="37"/>
      <c r="X78" s="37"/>
      <c r="Y78" s="37"/>
      <c r="Z78" s="37"/>
    </row>
    <row r="79" spans="3:26" ht="16">
      <c r="C79" s="95"/>
      <c r="D79" s="97"/>
      <c r="E79" s="37"/>
      <c r="F79" s="37"/>
      <c r="G79" s="37"/>
      <c r="H79" s="37"/>
      <c r="I79" s="37"/>
      <c r="J79" s="37"/>
      <c r="K79" s="37"/>
      <c r="L79" s="37"/>
      <c r="M79" s="37"/>
      <c r="N79" s="37"/>
      <c r="O79" s="37"/>
      <c r="P79" s="37"/>
      <c r="Q79" s="37"/>
      <c r="R79" s="37"/>
      <c r="S79" s="37"/>
      <c r="T79" s="37"/>
      <c r="U79" s="37"/>
      <c r="V79" s="37"/>
      <c r="W79" s="37"/>
      <c r="X79" s="37"/>
      <c r="Y79" s="37"/>
      <c r="Z79" s="37"/>
    </row>
    <row r="80" spans="3:26" ht="16">
      <c r="C80" s="95"/>
      <c r="D80" s="97"/>
      <c r="E80" s="37"/>
      <c r="F80" s="37"/>
      <c r="G80" s="37"/>
      <c r="H80" s="37"/>
      <c r="I80" s="37"/>
      <c r="J80" s="37"/>
      <c r="K80" s="37"/>
      <c r="L80" s="37"/>
      <c r="M80" s="37"/>
      <c r="N80" s="37"/>
      <c r="O80" s="37"/>
      <c r="P80" s="37"/>
      <c r="Q80" s="37"/>
      <c r="R80" s="37"/>
      <c r="S80" s="37"/>
      <c r="T80" s="37"/>
      <c r="U80" s="37"/>
      <c r="V80" s="37"/>
      <c r="W80" s="37"/>
      <c r="X80" s="37"/>
      <c r="Y80" s="37"/>
      <c r="Z80" s="37"/>
    </row>
    <row r="81" spans="3:26" ht="16">
      <c r="C81" s="95"/>
      <c r="D81" s="97"/>
      <c r="E81" s="37"/>
      <c r="F81" s="37"/>
      <c r="G81" s="37"/>
      <c r="H81" s="37"/>
      <c r="I81" s="37"/>
      <c r="J81" s="37"/>
      <c r="K81" s="37"/>
      <c r="L81" s="37"/>
      <c r="M81" s="37"/>
      <c r="N81" s="37"/>
      <c r="O81" s="37"/>
      <c r="P81" s="37"/>
      <c r="Q81" s="37"/>
      <c r="R81" s="37"/>
      <c r="S81" s="37"/>
      <c r="T81" s="37"/>
      <c r="U81" s="37"/>
      <c r="V81" s="37"/>
      <c r="W81" s="37"/>
      <c r="X81" s="37"/>
      <c r="Y81" s="37"/>
      <c r="Z81" s="37"/>
    </row>
    <row r="82" spans="3:26" ht="16">
      <c r="C82" s="95"/>
      <c r="D82" s="97"/>
      <c r="E82" s="37"/>
      <c r="F82" s="37"/>
      <c r="G82" s="37"/>
      <c r="H82" s="37"/>
      <c r="I82" s="37"/>
      <c r="J82" s="37"/>
      <c r="K82" s="37"/>
      <c r="L82" s="37"/>
      <c r="M82" s="37"/>
      <c r="N82" s="37"/>
      <c r="O82" s="37"/>
      <c r="P82" s="37"/>
      <c r="Q82" s="37"/>
      <c r="R82" s="37"/>
      <c r="S82" s="37"/>
      <c r="T82" s="37"/>
      <c r="U82" s="37"/>
      <c r="V82" s="37"/>
      <c r="W82" s="37"/>
      <c r="X82" s="37"/>
      <c r="Y82" s="37"/>
      <c r="Z82" s="37"/>
    </row>
    <row r="83" spans="3:26" ht="16">
      <c r="C83" s="95"/>
      <c r="D83" s="97"/>
      <c r="E83" s="37"/>
      <c r="F83" s="37"/>
      <c r="G83" s="37"/>
      <c r="H83" s="37"/>
      <c r="I83" s="37"/>
      <c r="J83" s="37"/>
      <c r="K83" s="37"/>
      <c r="L83" s="37"/>
      <c r="M83" s="37"/>
      <c r="N83" s="37"/>
      <c r="O83" s="37"/>
      <c r="P83" s="37"/>
      <c r="Q83" s="37"/>
      <c r="R83" s="37"/>
      <c r="S83" s="37"/>
      <c r="T83" s="37"/>
      <c r="U83" s="37"/>
      <c r="V83" s="37"/>
      <c r="W83" s="37"/>
      <c r="X83" s="37"/>
      <c r="Y83" s="37"/>
      <c r="Z83" s="37"/>
    </row>
    <row r="84" spans="3:26" ht="16">
      <c r="C84" s="95"/>
      <c r="D84" s="97"/>
      <c r="E84" s="37"/>
      <c r="F84" s="37"/>
      <c r="G84" s="37"/>
      <c r="H84" s="37"/>
      <c r="I84" s="37"/>
      <c r="J84" s="37"/>
      <c r="K84" s="37"/>
      <c r="L84" s="37"/>
      <c r="M84" s="37"/>
      <c r="N84" s="37"/>
      <c r="O84" s="37"/>
      <c r="P84" s="37"/>
      <c r="Q84" s="37"/>
      <c r="R84" s="37"/>
      <c r="S84" s="37"/>
      <c r="T84" s="37"/>
      <c r="U84" s="37"/>
      <c r="V84" s="37"/>
      <c r="W84" s="37"/>
      <c r="X84" s="37"/>
      <c r="Y84" s="37"/>
      <c r="Z84" s="37"/>
    </row>
    <row r="85" spans="3:26" ht="16">
      <c r="C85" s="95"/>
      <c r="D85" s="97"/>
      <c r="E85" s="37"/>
      <c r="F85" s="37"/>
      <c r="G85" s="37"/>
      <c r="H85" s="37"/>
      <c r="I85" s="37"/>
      <c r="J85" s="37"/>
      <c r="K85" s="37"/>
      <c r="L85" s="37"/>
      <c r="M85" s="37"/>
      <c r="N85" s="37"/>
      <c r="O85" s="37"/>
      <c r="P85" s="37"/>
      <c r="Q85" s="37"/>
      <c r="R85" s="37"/>
      <c r="S85" s="37"/>
      <c r="T85" s="37"/>
      <c r="U85" s="37"/>
      <c r="V85" s="37"/>
      <c r="W85" s="37"/>
      <c r="X85" s="37"/>
      <c r="Y85" s="37"/>
      <c r="Z85" s="37"/>
    </row>
    <row r="86" spans="3:26" ht="16">
      <c r="C86" s="95"/>
      <c r="D86" s="97"/>
      <c r="E86" s="37"/>
      <c r="F86" s="37"/>
      <c r="G86" s="37"/>
      <c r="H86" s="37"/>
      <c r="I86" s="37"/>
      <c r="J86" s="37"/>
      <c r="K86" s="37"/>
      <c r="L86" s="37"/>
      <c r="M86" s="37"/>
      <c r="N86" s="37"/>
      <c r="O86" s="37"/>
      <c r="P86" s="37"/>
      <c r="Q86" s="37"/>
      <c r="R86" s="37"/>
      <c r="S86" s="37"/>
      <c r="T86" s="37"/>
      <c r="U86" s="37"/>
      <c r="V86" s="37"/>
      <c r="W86" s="37"/>
      <c r="X86" s="37"/>
      <c r="Y86" s="37"/>
      <c r="Z86" s="37"/>
    </row>
    <row r="87" spans="3:26" ht="16">
      <c r="C87" s="95"/>
      <c r="D87" s="97"/>
      <c r="E87" s="37"/>
      <c r="F87" s="37"/>
      <c r="G87" s="37"/>
      <c r="H87" s="37"/>
      <c r="I87" s="37"/>
      <c r="J87" s="37"/>
      <c r="K87" s="37"/>
      <c r="L87" s="37"/>
      <c r="M87" s="37"/>
      <c r="N87" s="37"/>
      <c r="O87" s="37"/>
      <c r="P87" s="37"/>
      <c r="Q87" s="37"/>
      <c r="R87" s="37"/>
      <c r="S87" s="37"/>
      <c r="T87" s="37"/>
      <c r="U87" s="37"/>
      <c r="V87" s="37"/>
      <c r="W87" s="37"/>
      <c r="X87" s="37"/>
      <c r="Y87" s="37"/>
      <c r="Z87" s="37"/>
    </row>
    <row r="88" spans="3:26" ht="16">
      <c r="C88" s="95"/>
      <c r="D88" s="97"/>
      <c r="E88" s="37"/>
      <c r="F88" s="37"/>
      <c r="G88" s="37"/>
      <c r="H88" s="37"/>
      <c r="I88" s="37"/>
      <c r="J88" s="37"/>
      <c r="K88" s="37"/>
      <c r="L88" s="37"/>
      <c r="M88" s="37"/>
      <c r="N88" s="37"/>
      <c r="O88" s="37"/>
      <c r="P88" s="37"/>
      <c r="Q88" s="37"/>
      <c r="R88" s="37"/>
      <c r="S88" s="37"/>
      <c r="T88" s="37"/>
      <c r="U88" s="37"/>
      <c r="V88" s="37"/>
      <c r="W88" s="37"/>
      <c r="X88" s="37"/>
      <c r="Y88" s="37"/>
      <c r="Z88" s="37"/>
    </row>
    <row r="89" spans="3:26" ht="16">
      <c r="C89" s="95"/>
      <c r="D89" s="97"/>
      <c r="E89" s="37"/>
      <c r="F89" s="37"/>
      <c r="G89" s="37"/>
      <c r="H89" s="37"/>
      <c r="I89" s="37"/>
      <c r="J89" s="37"/>
      <c r="K89" s="37"/>
      <c r="L89" s="37"/>
      <c r="M89" s="37"/>
      <c r="N89" s="37"/>
      <c r="O89" s="37"/>
      <c r="P89" s="37"/>
      <c r="Q89" s="37"/>
      <c r="R89" s="37"/>
      <c r="S89" s="37"/>
      <c r="T89" s="37"/>
      <c r="U89" s="37"/>
      <c r="V89" s="37"/>
      <c r="W89" s="37"/>
      <c r="X89" s="37"/>
      <c r="Y89" s="37"/>
      <c r="Z89" s="37"/>
    </row>
    <row r="90" spans="3:26" ht="16">
      <c r="C90" s="95"/>
      <c r="D90" s="97"/>
      <c r="E90" s="37"/>
      <c r="F90" s="37"/>
      <c r="G90" s="37"/>
      <c r="H90" s="37"/>
      <c r="I90" s="37"/>
      <c r="J90" s="37"/>
      <c r="K90" s="37"/>
      <c r="L90" s="37"/>
      <c r="M90" s="37"/>
      <c r="N90" s="37"/>
      <c r="O90" s="37"/>
      <c r="P90" s="37"/>
      <c r="Q90" s="37"/>
      <c r="R90" s="37"/>
      <c r="S90" s="37"/>
      <c r="T90" s="37"/>
      <c r="U90" s="37"/>
      <c r="V90" s="37"/>
      <c r="W90" s="37"/>
      <c r="X90" s="37"/>
      <c r="Y90" s="37"/>
      <c r="Z90" s="37"/>
    </row>
    <row r="91" spans="3:26" ht="16">
      <c r="C91" s="95"/>
      <c r="D91" s="97"/>
      <c r="E91" s="37"/>
      <c r="F91" s="37"/>
      <c r="G91" s="37"/>
      <c r="H91" s="37"/>
      <c r="I91" s="37"/>
      <c r="J91" s="37"/>
      <c r="K91" s="37"/>
      <c r="L91" s="37"/>
      <c r="M91" s="37"/>
      <c r="N91" s="37"/>
      <c r="O91" s="37"/>
      <c r="P91" s="37"/>
      <c r="Q91" s="37"/>
      <c r="R91" s="37"/>
      <c r="S91" s="37"/>
      <c r="T91" s="37"/>
      <c r="U91" s="37"/>
      <c r="V91" s="37"/>
      <c r="W91" s="37"/>
      <c r="X91" s="37"/>
      <c r="Y91" s="37"/>
      <c r="Z91" s="37"/>
    </row>
    <row r="92" spans="3:26" ht="16">
      <c r="C92" s="95"/>
      <c r="D92" s="97"/>
      <c r="E92" s="37"/>
      <c r="F92" s="37"/>
      <c r="G92" s="37"/>
      <c r="H92" s="37"/>
      <c r="I92" s="37"/>
      <c r="J92" s="37"/>
      <c r="K92" s="37"/>
      <c r="L92" s="37"/>
      <c r="M92" s="37"/>
      <c r="N92" s="37"/>
      <c r="O92" s="37"/>
      <c r="P92" s="37"/>
      <c r="Q92" s="37"/>
      <c r="R92" s="37"/>
      <c r="S92" s="37"/>
      <c r="T92" s="37"/>
      <c r="U92" s="37"/>
      <c r="V92" s="37"/>
      <c r="W92" s="37"/>
      <c r="X92" s="37"/>
      <c r="Y92" s="37"/>
      <c r="Z92" s="37"/>
    </row>
    <row r="93" spans="3:26" ht="16">
      <c r="C93" s="95"/>
      <c r="D93" s="97"/>
      <c r="E93" s="37"/>
      <c r="F93" s="37"/>
      <c r="G93" s="37"/>
      <c r="H93" s="37"/>
      <c r="I93" s="37"/>
      <c r="J93" s="37"/>
      <c r="K93" s="37"/>
      <c r="L93" s="37"/>
      <c r="M93" s="37"/>
      <c r="N93" s="37"/>
      <c r="O93" s="37"/>
      <c r="P93" s="37"/>
      <c r="Q93" s="37"/>
      <c r="R93" s="37"/>
      <c r="S93" s="37"/>
      <c r="T93" s="37"/>
      <c r="U93" s="37"/>
      <c r="V93" s="37"/>
      <c r="W93" s="37"/>
      <c r="X93" s="37"/>
      <c r="Y93" s="37"/>
      <c r="Z93" s="37"/>
    </row>
    <row r="94" spans="3:26" ht="16">
      <c r="C94" s="95"/>
      <c r="D94" s="97"/>
      <c r="E94" s="37"/>
      <c r="F94" s="37"/>
      <c r="G94" s="37"/>
      <c r="H94" s="37"/>
      <c r="I94" s="37"/>
      <c r="J94" s="37"/>
      <c r="K94" s="37"/>
      <c r="L94" s="37"/>
      <c r="M94" s="37"/>
      <c r="N94" s="37"/>
      <c r="O94" s="37"/>
      <c r="P94" s="37"/>
      <c r="Q94" s="37"/>
      <c r="R94" s="37"/>
      <c r="S94" s="37"/>
      <c r="T94" s="37"/>
      <c r="U94" s="37"/>
      <c r="V94" s="37"/>
      <c r="W94" s="37"/>
      <c r="X94" s="37"/>
      <c r="Y94" s="37"/>
      <c r="Z94" s="37"/>
    </row>
    <row r="95" spans="3:26" ht="16">
      <c r="C95" s="95"/>
      <c r="D95" s="97"/>
      <c r="E95" s="37"/>
      <c r="F95" s="37"/>
      <c r="G95" s="37"/>
      <c r="H95" s="37"/>
      <c r="I95" s="37"/>
      <c r="J95" s="37"/>
      <c r="K95" s="37"/>
      <c r="L95" s="37"/>
      <c r="M95" s="37"/>
      <c r="N95" s="37"/>
      <c r="O95" s="37"/>
      <c r="P95" s="37"/>
      <c r="Q95" s="37"/>
      <c r="R95" s="37"/>
      <c r="S95" s="37"/>
      <c r="T95" s="37"/>
      <c r="U95" s="37"/>
      <c r="V95" s="37"/>
      <c r="W95" s="37"/>
      <c r="X95" s="37"/>
      <c r="Y95" s="37"/>
      <c r="Z95" s="37"/>
    </row>
    <row r="96" spans="3:26" ht="16">
      <c r="C96" s="95"/>
      <c r="D96" s="97"/>
      <c r="E96" s="37"/>
      <c r="F96" s="37"/>
      <c r="G96" s="37"/>
      <c r="H96" s="37"/>
      <c r="I96" s="37"/>
      <c r="J96" s="37"/>
      <c r="K96" s="37"/>
      <c r="L96" s="37"/>
      <c r="M96" s="37"/>
      <c r="N96" s="37"/>
      <c r="O96" s="37"/>
      <c r="P96" s="37"/>
      <c r="Q96" s="37"/>
      <c r="R96" s="37"/>
      <c r="S96" s="37"/>
      <c r="T96" s="37"/>
      <c r="U96" s="37"/>
      <c r="V96" s="37"/>
      <c r="W96" s="37"/>
      <c r="X96" s="37"/>
      <c r="Y96" s="37"/>
      <c r="Z96" s="37"/>
    </row>
    <row r="97" spans="3:26" ht="16">
      <c r="C97" s="95"/>
      <c r="D97" s="97"/>
      <c r="E97" s="37"/>
      <c r="F97" s="37"/>
      <c r="G97" s="37"/>
      <c r="H97" s="37"/>
      <c r="I97" s="37"/>
      <c r="J97" s="37"/>
      <c r="K97" s="37"/>
      <c r="L97" s="37"/>
      <c r="M97" s="37"/>
      <c r="N97" s="37"/>
      <c r="O97" s="37"/>
      <c r="P97" s="37"/>
      <c r="Q97" s="37"/>
      <c r="R97" s="37"/>
      <c r="S97" s="37"/>
      <c r="T97" s="37"/>
      <c r="U97" s="37"/>
      <c r="V97" s="37"/>
      <c r="W97" s="37"/>
      <c r="X97" s="37"/>
      <c r="Y97" s="37"/>
      <c r="Z97" s="37"/>
    </row>
    <row r="98" spans="3:26" ht="16">
      <c r="C98" s="95"/>
      <c r="D98" s="97"/>
      <c r="E98" s="37"/>
      <c r="F98" s="37"/>
      <c r="G98" s="37"/>
      <c r="H98" s="37"/>
      <c r="I98" s="37"/>
      <c r="J98" s="37"/>
      <c r="K98" s="37"/>
      <c r="L98" s="37"/>
      <c r="M98" s="37"/>
      <c r="N98" s="37"/>
      <c r="O98" s="37"/>
      <c r="P98" s="37"/>
      <c r="Q98" s="37"/>
      <c r="R98" s="37"/>
      <c r="S98" s="37"/>
      <c r="T98" s="37"/>
      <c r="U98" s="37"/>
      <c r="V98" s="37"/>
      <c r="W98" s="37"/>
      <c r="X98" s="37"/>
      <c r="Y98" s="37"/>
      <c r="Z98" s="37"/>
    </row>
    <row r="99" spans="3:26" ht="16">
      <c r="C99" s="95"/>
      <c r="D99" s="97"/>
      <c r="E99" s="37"/>
      <c r="F99" s="37"/>
      <c r="G99" s="37"/>
      <c r="H99" s="37"/>
      <c r="I99" s="37"/>
      <c r="J99" s="37"/>
      <c r="K99" s="37"/>
      <c r="L99" s="37"/>
      <c r="M99" s="37"/>
      <c r="N99" s="37"/>
      <c r="O99" s="37"/>
      <c r="P99" s="37"/>
      <c r="Q99" s="37"/>
      <c r="R99" s="37"/>
      <c r="S99" s="37"/>
      <c r="T99" s="37"/>
      <c r="U99" s="37"/>
      <c r="V99" s="37"/>
      <c r="W99" s="37"/>
      <c r="X99" s="37"/>
      <c r="Y99" s="37"/>
      <c r="Z99" s="37"/>
    </row>
    <row r="100" spans="3:26" ht="16">
      <c r="C100" s="95"/>
      <c r="D100" s="9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3:26" ht="16">
      <c r="C101" s="95"/>
      <c r="D101" s="9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3:26" ht="16">
      <c r="C102" s="95"/>
      <c r="D102" s="9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3:26" ht="16">
      <c r="C103" s="95"/>
      <c r="D103" s="9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3:26" ht="16">
      <c r="C104" s="95"/>
      <c r="D104" s="9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3:26" ht="16">
      <c r="C105" s="95"/>
      <c r="D105" s="9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3:26" ht="16">
      <c r="C106" s="95"/>
      <c r="D106" s="9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3:26" ht="16">
      <c r="C107" s="95"/>
      <c r="D107" s="9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3:26" ht="16">
      <c r="C108" s="95"/>
      <c r="D108" s="9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3:26" ht="16">
      <c r="C109" s="95"/>
      <c r="D109" s="9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3:26" ht="16">
      <c r="C110" s="95"/>
      <c r="D110" s="9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3:26" ht="16">
      <c r="C111" s="95"/>
      <c r="D111" s="9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3:26" ht="16">
      <c r="C112" s="95"/>
      <c r="D112" s="9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3:26" ht="16">
      <c r="C113" s="95"/>
      <c r="D113" s="9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3:26" ht="16">
      <c r="C114" s="95"/>
      <c r="D114" s="9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3:26" ht="16">
      <c r="C115" s="95"/>
      <c r="D115" s="9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3:26" ht="16">
      <c r="C116" s="95"/>
      <c r="D116" s="9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3:26" ht="16">
      <c r="C117" s="95"/>
      <c r="D117" s="9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3:26" ht="16">
      <c r="C118" s="95"/>
      <c r="D118" s="9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3:26" ht="16">
      <c r="C119" s="95"/>
      <c r="D119" s="9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3:26" ht="16">
      <c r="C120" s="95"/>
      <c r="D120" s="9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3:26" ht="16">
      <c r="C121" s="95"/>
      <c r="D121" s="9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3:26" ht="16">
      <c r="C122" s="95"/>
      <c r="D122" s="9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3:26" ht="16">
      <c r="C123" s="95"/>
      <c r="D123" s="9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3:26" ht="16">
      <c r="C124" s="95"/>
      <c r="D124" s="9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3:26" ht="16">
      <c r="C125" s="95"/>
      <c r="D125" s="9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3:26" ht="16">
      <c r="C126" s="95"/>
      <c r="D126" s="9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3:26" ht="16">
      <c r="C127" s="95"/>
      <c r="D127" s="9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3:26" ht="16">
      <c r="C128" s="95"/>
      <c r="D128" s="9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3:26" ht="16">
      <c r="C129" s="95"/>
      <c r="D129" s="9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3:26" ht="16">
      <c r="C130" s="95"/>
      <c r="D130" s="9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3:26" ht="16">
      <c r="C131" s="95"/>
      <c r="D131" s="9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3:26" ht="16">
      <c r="C132" s="95"/>
      <c r="D132" s="9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3:26" ht="16">
      <c r="C133" s="95"/>
      <c r="D133" s="9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3:26" ht="16">
      <c r="C134" s="95"/>
      <c r="D134" s="9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3:26" ht="16">
      <c r="C135" s="95"/>
      <c r="D135" s="9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3:26" ht="16">
      <c r="C136" s="95"/>
      <c r="D136" s="9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3:26" ht="16">
      <c r="C137" s="95"/>
      <c r="D137" s="9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3:26" ht="16">
      <c r="C138" s="95"/>
      <c r="D138" s="9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3:26" ht="16">
      <c r="C139" s="95"/>
      <c r="D139" s="9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3:26" ht="16">
      <c r="C140" s="95"/>
      <c r="D140" s="9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3:26" ht="16">
      <c r="C141" s="95"/>
      <c r="D141" s="9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3:26" ht="16">
      <c r="C142" s="95"/>
      <c r="D142" s="9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3:26" ht="16">
      <c r="C143" s="95"/>
      <c r="D143" s="9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3:26" ht="16">
      <c r="C144" s="95"/>
      <c r="D144" s="9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3:26" ht="16">
      <c r="C145" s="95"/>
      <c r="D145" s="9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3:26" ht="16">
      <c r="C146" s="95"/>
      <c r="D146" s="9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3:26" ht="16">
      <c r="C147" s="95"/>
      <c r="D147" s="9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3:26" ht="16">
      <c r="C148" s="95"/>
      <c r="D148" s="9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3:26" ht="16">
      <c r="C149" s="95"/>
      <c r="D149" s="9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3:26" ht="16">
      <c r="C150" s="95"/>
      <c r="D150" s="9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3:26" ht="16">
      <c r="C151" s="95"/>
      <c r="D151" s="9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3:26" ht="16">
      <c r="C152" s="95"/>
      <c r="D152" s="9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3:26" ht="16">
      <c r="C153" s="95"/>
      <c r="D153" s="9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3:26" ht="16">
      <c r="C154" s="95"/>
      <c r="D154" s="9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3:26" ht="16">
      <c r="C155" s="95"/>
      <c r="D155" s="9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3:26" ht="16">
      <c r="C156" s="95"/>
      <c r="D156" s="9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3:26" ht="16">
      <c r="C157" s="95"/>
      <c r="D157" s="9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3:26" ht="16">
      <c r="C158" s="95"/>
      <c r="D158" s="9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3:26" ht="16">
      <c r="C159" s="95"/>
      <c r="D159" s="9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3:26" ht="16">
      <c r="C160" s="95"/>
      <c r="D160" s="9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3:26" ht="16">
      <c r="C161" s="95"/>
      <c r="D161" s="9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3:26" ht="16">
      <c r="C162" s="95"/>
      <c r="D162" s="9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3:26" ht="16">
      <c r="C163" s="95"/>
      <c r="D163" s="9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3:26" ht="16">
      <c r="C164" s="95"/>
      <c r="D164" s="9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3:26" ht="16">
      <c r="C165" s="95"/>
      <c r="D165" s="9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3:26" ht="16">
      <c r="C166" s="95"/>
      <c r="D166" s="9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3:26" ht="16">
      <c r="C167" s="95"/>
      <c r="D167" s="9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3:26" ht="16">
      <c r="C168" s="95"/>
      <c r="D168" s="9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3:26" ht="16">
      <c r="C169" s="95"/>
      <c r="D169" s="9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3:26" ht="16">
      <c r="C170" s="95"/>
      <c r="D170" s="9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3:26" ht="16">
      <c r="C171" s="95"/>
      <c r="D171" s="9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3:26" ht="16">
      <c r="C172" s="95"/>
      <c r="D172" s="9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3:26" ht="16">
      <c r="C173" s="95"/>
      <c r="D173" s="9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3:26" ht="16">
      <c r="C174" s="95"/>
      <c r="D174" s="9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3:26" ht="16">
      <c r="C175" s="95"/>
      <c r="D175" s="9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3:26" ht="16">
      <c r="C176" s="95"/>
      <c r="D176" s="9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3:26" ht="16">
      <c r="C177" s="95"/>
      <c r="D177" s="9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3:26" ht="16">
      <c r="C178" s="95"/>
      <c r="D178" s="9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3:26" ht="16">
      <c r="C179" s="95"/>
      <c r="D179" s="9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3:26" ht="16">
      <c r="C180" s="95"/>
      <c r="D180" s="9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3:26" ht="16">
      <c r="C181" s="95"/>
      <c r="D181" s="9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3:26" ht="16">
      <c r="C182" s="95"/>
      <c r="D182" s="9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3:26" ht="16">
      <c r="C183" s="95"/>
      <c r="D183" s="9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3:26" ht="16">
      <c r="C184" s="95"/>
      <c r="D184" s="9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3:26" ht="16">
      <c r="C185" s="95"/>
      <c r="D185" s="9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3:26" ht="16">
      <c r="C186" s="95"/>
      <c r="D186" s="9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3:26" ht="16">
      <c r="C187" s="95"/>
      <c r="D187" s="9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3:26" ht="16">
      <c r="C188" s="95"/>
      <c r="D188" s="9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3:26" ht="16">
      <c r="C189" s="95"/>
      <c r="D189" s="9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3:26" ht="16">
      <c r="C190" s="95"/>
      <c r="D190" s="9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3:26" ht="16">
      <c r="C191" s="95"/>
      <c r="D191" s="9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3:26" ht="16">
      <c r="C192" s="95"/>
      <c r="D192" s="9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3:26" ht="16">
      <c r="C193" s="95"/>
      <c r="D193" s="9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3:26" ht="16">
      <c r="C194" s="95"/>
      <c r="D194" s="9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3:26" ht="16">
      <c r="C195" s="95"/>
      <c r="D195" s="9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3:26" ht="16">
      <c r="C196" s="95"/>
      <c r="D196" s="9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3:26" ht="16">
      <c r="C197" s="95"/>
      <c r="D197" s="9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3:26" ht="16">
      <c r="C198" s="95"/>
      <c r="D198" s="9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3:26" ht="16">
      <c r="C199" s="95"/>
      <c r="D199" s="9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3:26" ht="16">
      <c r="C200" s="95"/>
      <c r="D200" s="9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3:26" ht="16">
      <c r="C201" s="95"/>
      <c r="D201" s="9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3:26" ht="16">
      <c r="C202" s="95"/>
      <c r="D202" s="9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3:26" ht="16">
      <c r="C203" s="95"/>
      <c r="D203" s="9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3:26" ht="16">
      <c r="C204" s="95"/>
      <c r="D204" s="9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3:26" ht="16">
      <c r="C205" s="95"/>
      <c r="D205" s="9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3:26" ht="16">
      <c r="C206" s="95"/>
      <c r="D206" s="9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3:26" ht="16">
      <c r="C207" s="95"/>
      <c r="D207" s="9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3:26" ht="16">
      <c r="C208" s="95"/>
      <c r="D208" s="9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3:26" ht="16">
      <c r="C209" s="95"/>
      <c r="D209" s="9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3:26" ht="16">
      <c r="C210" s="95"/>
      <c r="D210" s="9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3:26" ht="16">
      <c r="C211" s="95"/>
      <c r="D211" s="9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3:26" ht="16">
      <c r="C212" s="95"/>
      <c r="D212" s="9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3:26" ht="16">
      <c r="C213" s="95"/>
      <c r="D213" s="9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3:26" ht="16">
      <c r="C214" s="95"/>
      <c r="D214" s="9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3:26" ht="16">
      <c r="C215" s="95"/>
      <c r="D215" s="9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3:26" ht="16">
      <c r="C216" s="95"/>
      <c r="D216" s="9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3:26" ht="16">
      <c r="C217" s="95"/>
      <c r="D217" s="9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3:26" ht="16">
      <c r="C218" s="95"/>
      <c r="D218" s="9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3:26" ht="16">
      <c r="C219" s="95"/>
      <c r="D219" s="9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3:26" ht="16">
      <c r="C220" s="95"/>
      <c r="D220" s="9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3:26" ht="16">
      <c r="C221" s="95"/>
      <c r="D221" s="9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3:26" ht="16">
      <c r="C222" s="95"/>
      <c r="D222" s="9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3:26" ht="16">
      <c r="C223" s="95"/>
      <c r="D223" s="9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3:26" ht="16">
      <c r="C224" s="95"/>
      <c r="D224" s="9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3:26" ht="16">
      <c r="C225" s="95"/>
      <c r="D225" s="9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3:26" ht="16">
      <c r="C226" s="95"/>
      <c r="D226" s="9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3:26" ht="16">
      <c r="C227" s="95"/>
      <c r="D227" s="9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3:26" ht="16">
      <c r="C228" s="95"/>
      <c r="D228" s="9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3:26" ht="16">
      <c r="C229" s="95"/>
      <c r="D229" s="9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3:26" ht="16">
      <c r="C230" s="95"/>
      <c r="D230" s="9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3:26" ht="16">
      <c r="C231" s="95"/>
      <c r="D231" s="9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3:26" ht="16">
      <c r="C232" s="95"/>
      <c r="D232" s="9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3:26" ht="16">
      <c r="C233" s="95"/>
      <c r="D233" s="9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3:26" ht="16">
      <c r="C234" s="95"/>
      <c r="D234" s="9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3:26" ht="16">
      <c r="C235" s="95"/>
      <c r="D235" s="9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3:26" ht="16">
      <c r="C236" s="95"/>
      <c r="D236" s="9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3:26" ht="16">
      <c r="C237" s="95"/>
      <c r="D237" s="9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3:26" ht="16">
      <c r="C238" s="95"/>
      <c r="D238" s="9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3:26" ht="16">
      <c r="C239" s="95"/>
      <c r="D239" s="9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3:26" ht="16">
      <c r="C240" s="95"/>
      <c r="D240" s="9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3:26" ht="16">
      <c r="C241" s="95"/>
      <c r="D241" s="9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3:26" ht="16">
      <c r="C242" s="95"/>
      <c r="D242" s="9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3:26" ht="16">
      <c r="C243" s="95"/>
      <c r="D243" s="9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3:26" ht="16">
      <c r="C244" s="95"/>
      <c r="D244" s="9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3:26" ht="16">
      <c r="C245" s="95"/>
      <c r="D245" s="9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3:26" ht="16">
      <c r="C246" s="95"/>
      <c r="D246" s="9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3:26" ht="16">
      <c r="C247" s="95"/>
      <c r="D247" s="9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3:26" ht="16">
      <c r="C248" s="95"/>
      <c r="D248" s="9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3:26" ht="16">
      <c r="C249" s="95"/>
      <c r="D249" s="9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3:26" ht="16">
      <c r="C250" s="95"/>
      <c r="D250" s="9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3:26" ht="16">
      <c r="C251" s="95"/>
      <c r="D251" s="9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3:26" ht="16">
      <c r="C252" s="95"/>
      <c r="D252" s="9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3:26" ht="16">
      <c r="C253" s="95"/>
      <c r="D253" s="9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3:26" ht="16">
      <c r="C254" s="95"/>
      <c r="D254" s="9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3:26" ht="16">
      <c r="C255" s="95"/>
      <c r="D255" s="9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3:26" ht="16">
      <c r="C256" s="95"/>
      <c r="D256" s="9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3:26" ht="16">
      <c r="C257" s="95"/>
      <c r="D257" s="9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3:26" ht="16">
      <c r="C258" s="95"/>
      <c r="D258" s="9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3:26" ht="16">
      <c r="C259" s="95"/>
      <c r="D259" s="9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3:26" ht="16">
      <c r="C260" s="95"/>
      <c r="D260" s="9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3:26" ht="16">
      <c r="C261" s="95"/>
      <c r="D261" s="9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3:26" ht="16">
      <c r="C262" s="95"/>
      <c r="D262" s="9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3:26" ht="16">
      <c r="C263" s="95"/>
      <c r="D263" s="9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3:26" ht="16">
      <c r="C264" s="95"/>
      <c r="D264" s="9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3:26" ht="16">
      <c r="C265" s="95"/>
      <c r="D265" s="9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3:26" ht="16">
      <c r="C266" s="95"/>
      <c r="D266" s="9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3:26" ht="16">
      <c r="C267" s="95"/>
      <c r="D267" s="9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3:26" ht="16">
      <c r="C268" s="95"/>
      <c r="D268" s="9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3:26" ht="16">
      <c r="C269" s="95"/>
      <c r="D269" s="9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3:26" ht="16">
      <c r="C270" s="95"/>
      <c r="D270" s="9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3:26" ht="16">
      <c r="C271" s="95"/>
      <c r="D271" s="9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3:26" ht="16">
      <c r="C272" s="95"/>
      <c r="D272" s="9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3:26" ht="16">
      <c r="C273" s="95"/>
      <c r="D273" s="9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3:26" ht="16">
      <c r="C274" s="95"/>
      <c r="D274" s="9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3:26" ht="16">
      <c r="C275" s="95"/>
      <c r="D275" s="9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3:26" ht="16">
      <c r="C276" s="95"/>
      <c r="D276" s="9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3:26" ht="16">
      <c r="C277" s="95"/>
      <c r="D277" s="9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3:26" ht="16">
      <c r="C278" s="95"/>
      <c r="D278" s="9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3:26" ht="16">
      <c r="C279" s="95"/>
      <c r="D279" s="9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3:26" ht="16">
      <c r="C280" s="95"/>
      <c r="D280" s="9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3:26" ht="16">
      <c r="C281" s="95"/>
      <c r="D281" s="9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3:26" ht="16">
      <c r="C282" s="95"/>
      <c r="D282" s="9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3:26" ht="16">
      <c r="C283" s="95"/>
      <c r="D283" s="9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3:26" ht="16">
      <c r="C284" s="95"/>
      <c r="D284" s="9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3:26" ht="16">
      <c r="C285" s="95"/>
      <c r="D285" s="9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3:26" ht="16">
      <c r="C286" s="95"/>
      <c r="D286" s="9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3:26" ht="16">
      <c r="C287" s="95"/>
      <c r="D287" s="9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3:26" ht="16">
      <c r="C288" s="95"/>
      <c r="D288" s="9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3:26" ht="16">
      <c r="C289" s="95"/>
      <c r="D289" s="9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3:26" ht="16">
      <c r="C290" s="95"/>
      <c r="D290" s="9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3:26" ht="16">
      <c r="C291" s="95"/>
      <c r="D291" s="9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3:26" ht="16">
      <c r="C292" s="95"/>
      <c r="D292" s="9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3:26" ht="16">
      <c r="C293" s="95"/>
      <c r="D293" s="9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3:26" ht="16">
      <c r="C294" s="95"/>
      <c r="D294" s="9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3:26" ht="16">
      <c r="C295" s="95"/>
      <c r="D295" s="9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3:26" ht="16">
      <c r="C296" s="95"/>
      <c r="D296" s="9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3:26" ht="16">
      <c r="C297" s="95"/>
      <c r="D297" s="9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3:26" ht="16">
      <c r="C298" s="95"/>
      <c r="D298" s="9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3:26" ht="16">
      <c r="C299" s="95"/>
      <c r="D299" s="9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3:26" ht="16">
      <c r="C300" s="95"/>
      <c r="D300" s="9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3:26" ht="16">
      <c r="C301" s="95"/>
      <c r="D301" s="9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3:26" ht="16">
      <c r="C302" s="95"/>
      <c r="D302" s="9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3:26" ht="16">
      <c r="C303" s="95"/>
      <c r="D303" s="9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3:26" ht="16">
      <c r="C304" s="95"/>
      <c r="D304" s="9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3:26" ht="16">
      <c r="C305" s="95"/>
      <c r="D305" s="9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3:26" ht="16">
      <c r="C306" s="95"/>
      <c r="D306" s="9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3:26" ht="16">
      <c r="C307" s="95"/>
      <c r="D307" s="9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3:26" ht="16">
      <c r="C308" s="95"/>
      <c r="D308" s="9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3:26" ht="16">
      <c r="C309" s="95"/>
      <c r="D309" s="9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3:26" ht="16">
      <c r="C310" s="95"/>
      <c r="D310" s="9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3:26" ht="16">
      <c r="C311" s="95"/>
      <c r="D311" s="9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3:26" ht="16">
      <c r="C312" s="95"/>
      <c r="D312" s="9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3:26" ht="16">
      <c r="C313" s="95"/>
      <c r="D313" s="9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3:26" ht="16">
      <c r="C314" s="95"/>
      <c r="D314" s="9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3:26" ht="16">
      <c r="C315" s="95"/>
      <c r="D315" s="9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3:26" ht="16">
      <c r="C316" s="95"/>
      <c r="D316" s="9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3:26" ht="16">
      <c r="C317" s="95"/>
      <c r="D317" s="9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3:26" ht="16">
      <c r="C318" s="95"/>
      <c r="D318" s="9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3:26" ht="16">
      <c r="C319" s="95"/>
      <c r="D319" s="9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3:26" ht="16">
      <c r="C320" s="95"/>
      <c r="D320" s="9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3:26" ht="16">
      <c r="C321" s="95"/>
      <c r="D321" s="9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3:26" ht="16">
      <c r="C322" s="95"/>
      <c r="D322" s="9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3:26" ht="16">
      <c r="C323" s="95"/>
      <c r="D323" s="9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3:26" ht="16">
      <c r="C324" s="95"/>
      <c r="D324" s="9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3:26" ht="16">
      <c r="C325" s="95"/>
      <c r="D325" s="9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3:26" ht="16">
      <c r="C326" s="95"/>
      <c r="D326" s="9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3:26" ht="16">
      <c r="C327" s="95"/>
      <c r="D327" s="9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3:26" ht="16">
      <c r="C328" s="95"/>
      <c r="D328" s="9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3:26" ht="16">
      <c r="C329" s="95"/>
      <c r="D329" s="9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3:26" ht="16">
      <c r="C330" s="95"/>
      <c r="D330" s="9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3:26" ht="16">
      <c r="C331" s="95"/>
      <c r="D331" s="9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3:26" ht="16">
      <c r="C332" s="95"/>
      <c r="D332" s="9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3:26" ht="16">
      <c r="C333" s="95"/>
      <c r="D333" s="9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3:26" ht="16">
      <c r="C334" s="95"/>
      <c r="D334" s="9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3:26" ht="16">
      <c r="C335" s="95"/>
      <c r="D335" s="9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3:26" ht="16">
      <c r="C336" s="95"/>
      <c r="D336" s="9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3:26" ht="16">
      <c r="C337" s="95"/>
      <c r="D337" s="9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3:26" ht="16">
      <c r="C338" s="95"/>
      <c r="D338" s="9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3:26" ht="16">
      <c r="C339" s="95"/>
      <c r="D339" s="9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3:26" ht="16">
      <c r="C340" s="95"/>
      <c r="D340" s="9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3:26" ht="16">
      <c r="C341" s="95"/>
      <c r="D341" s="9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3:26" ht="16">
      <c r="C342" s="95"/>
      <c r="D342" s="9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3:26" ht="16">
      <c r="C343" s="95"/>
      <c r="D343" s="9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3:26" ht="16">
      <c r="C344" s="95"/>
      <c r="D344" s="9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3:26" ht="16">
      <c r="C345" s="95"/>
      <c r="D345" s="9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3:26" ht="16">
      <c r="C346" s="95"/>
      <c r="D346" s="9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3:26" ht="16">
      <c r="C347" s="95"/>
      <c r="D347" s="9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3:26" ht="16">
      <c r="C348" s="95"/>
      <c r="D348" s="9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3:26" ht="16">
      <c r="C349" s="95"/>
      <c r="D349" s="9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3:26" ht="16">
      <c r="C350" s="95"/>
      <c r="D350" s="9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3:26" ht="16">
      <c r="C351" s="95"/>
      <c r="D351" s="9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3:26" ht="16">
      <c r="C352" s="95"/>
      <c r="D352" s="9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3:26" ht="16">
      <c r="C353" s="95"/>
      <c r="D353" s="9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3:26" ht="16">
      <c r="C354" s="95"/>
      <c r="D354" s="9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3:26" ht="16">
      <c r="C355" s="95"/>
      <c r="D355" s="9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3:26" ht="16">
      <c r="C356" s="95"/>
      <c r="D356" s="9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3:26" ht="16">
      <c r="C357" s="95"/>
      <c r="D357" s="9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3:26" ht="16">
      <c r="C358" s="95"/>
      <c r="D358" s="9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3:26" ht="16">
      <c r="C359" s="95"/>
      <c r="D359" s="9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3:26" ht="16">
      <c r="C360" s="95"/>
      <c r="D360" s="9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3:26" ht="16">
      <c r="C361" s="95"/>
      <c r="D361" s="9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3:26" ht="16">
      <c r="C362" s="95"/>
      <c r="D362" s="9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3:26" ht="16">
      <c r="C363" s="95"/>
      <c r="D363" s="9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3:26" ht="16">
      <c r="C364" s="95"/>
      <c r="D364" s="9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3:26" ht="16">
      <c r="C365" s="95"/>
      <c r="D365" s="9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3:26" ht="16">
      <c r="C366" s="95"/>
      <c r="D366" s="9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3:26" ht="16">
      <c r="C367" s="95"/>
      <c r="D367" s="9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3:26" ht="16">
      <c r="C368" s="95"/>
      <c r="D368" s="9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3:26" ht="16">
      <c r="C369" s="95"/>
      <c r="D369" s="9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3:26" ht="16">
      <c r="C370" s="95"/>
      <c r="D370" s="9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3:26" ht="16">
      <c r="C371" s="95"/>
      <c r="D371" s="9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3:26" ht="16">
      <c r="C372" s="95"/>
      <c r="D372" s="9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3:26" ht="16">
      <c r="C373" s="95"/>
      <c r="D373" s="9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3:26" ht="16">
      <c r="C374" s="95"/>
      <c r="D374" s="9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3:26" ht="16">
      <c r="C375" s="95"/>
      <c r="D375" s="9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3:26" ht="16">
      <c r="C376" s="95"/>
      <c r="D376" s="9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3:26" ht="16">
      <c r="C377" s="95"/>
      <c r="D377" s="9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3:26" ht="16">
      <c r="C378" s="95"/>
      <c r="D378" s="9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3:26" ht="16">
      <c r="C379" s="95"/>
      <c r="D379" s="9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3:26" ht="16">
      <c r="C380" s="95"/>
      <c r="D380" s="9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3:26" ht="16">
      <c r="C381" s="95"/>
      <c r="D381" s="9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3:26" ht="16">
      <c r="C382" s="95"/>
      <c r="D382" s="9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3:26" ht="16">
      <c r="C383" s="95"/>
      <c r="D383" s="9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3:26" ht="16">
      <c r="C384" s="95"/>
      <c r="D384" s="9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3:26" ht="16">
      <c r="C385" s="95"/>
      <c r="D385" s="9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3:26" ht="16">
      <c r="C386" s="95"/>
      <c r="D386" s="9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3:26" ht="16">
      <c r="C387" s="95"/>
      <c r="D387" s="9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3:26" ht="16">
      <c r="C388" s="95"/>
      <c r="D388" s="9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3:26" ht="16">
      <c r="C389" s="95"/>
      <c r="D389" s="9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3:26" ht="16">
      <c r="C390" s="95"/>
      <c r="D390" s="9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3:26" ht="16">
      <c r="C391" s="95"/>
      <c r="D391" s="9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3:26" ht="16">
      <c r="C392" s="95"/>
      <c r="D392" s="9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3:26" ht="16">
      <c r="C393" s="95"/>
      <c r="D393" s="9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3:26" ht="16">
      <c r="C394" s="95"/>
      <c r="D394" s="9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3:26" ht="16">
      <c r="C395" s="95"/>
      <c r="D395" s="9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3:26" ht="16">
      <c r="C396" s="95"/>
      <c r="D396" s="9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3:26" ht="16">
      <c r="C397" s="95"/>
      <c r="D397" s="9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3:26" ht="16">
      <c r="C398" s="95"/>
      <c r="D398" s="9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3:26" ht="16">
      <c r="C399" s="95"/>
      <c r="D399" s="9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3:26" ht="16">
      <c r="C400" s="95"/>
      <c r="D400" s="9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3:26" ht="16">
      <c r="C401" s="95"/>
      <c r="D401" s="9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3:26" ht="16">
      <c r="C402" s="95"/>
      <c r="D402" s="9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3:26" ht="16">
      <c r="C403" s="95"/>
      <c r="D403" s="9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3:26" ht="16">
      <c r="C404" s="95"/>
      <c r="D404" s="9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3:26" ht="16">
      <c r="C405" s="95"/>
      <c r="D405" s="9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3:26" ht="16">
      <c r="C406" s="95"/>
      <c r="D406" s="9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3:26" ht="16">
      <c r="C407" s="95"/>
      <c r="D407" s="9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3:26" ht="16">
      <c r="C408" s="95"/>
      <c r="D408" s="9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3:26" ht="16">
      <c r="C409" s="95"/>
      <c r="D409" s="9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3:26" ht="16">
      <c r="C410" s="95"/>
      <c r="D410" s="9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3:26" ht="16">
      <c r="C411" s="95"/>
      <c r="D411" s="9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3:26" ht="16">
      <c r="C412" s="95"/>
      <c r="D412" s="9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3:26" ht="16">
      <c r="C413" s="95"/>
      <c r="D413" s="9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3:26" ht="16">
      <c r="C414" s="95"/>
      <c r="D414" s="9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3:26" ht="16">
      <c r="C415" s="95"/>
      <c r="D415" s="9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3:26" ht="16">
      <c r="C416" s="95"/>
      <c r="D416" s="9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3:26" ht="16">
      <c r="C417" s="95"/>
      <c r="D417" s="9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3:26" ht="16">
      <c r="C418" s="95"/>
      <c r="D418" s="9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3:26" ht="16">
      <c r="C419" s="95"/>
      <c r="D419" s="9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3:26" ht="16">
      <c r="C420" s="95"/>
      <c r="D420" s="9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3:26" ht="16">
      <c r="C421" s="95"/>
      <c r="D421" s="9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3:26" ht="16">
      <c r="C422" s="95"/>
      <c r="D422" s="9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3:26" ht="16">
      <c r="C423" s="95"/>
      <c r="D423" s="9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3:26" ht="16">
      <c r="C424" s="95"/>
      <c r="D424" s="9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3:26" ht="16">
      <c r="C425" s="95"/>
      <c r="D425" s="9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3:26" ht="16">
      <c r="C426" s="95"/>
      <c r="D426" s="9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3:26" ht="16">
      <c r="C427" s="95"/>
      <c r="D427" s="9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3:26" ht="16">
      <c r="C428" s="95"/>
      <c r="D428" s="9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3:26" ht="16">
      <c r="C429" s="95"/>
      <c r="D429" s="9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3:26" ht="16">
      <c r="C430" s="95"/>
      <c r="D430" s="9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3:26" ht="16">
      <c r="C431" s="95"/>
      <c r="D431" s="9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3:26" ht="16">
      <c r="C432" s="95"/>
      <c r="D432" s="9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3:26" ht="16">
      <c r="C433" s="95"/>
      <c r="D433" s="9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3:26" ht="16">
      <c r="C434" s="95"/>
      <c r="D434" s="9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3:26" ht="16">
      <c r="C435" s="95"/>
      <c r="D435" s="9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3:26" ht="16">
      <c r="C436" s="95"/>
      <c r="D436" s="9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3:26" ht="16">
      <c r="C437" s="95"/>
      <c r="D437" s="9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3:26" ht="16">
      <c r="C438" s="95"/>
      <c r="D438" s="9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3:26" ht="16">
      <c r="C439" s="95"/>
      <c r="D439" s="9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3:26" ht="16">
      <c r="C440" s="95"/>
      <c r="D440" s="9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3:26" ht="16">
      <c r="C441" s="95"/>
      <c r="D441" s="9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3:26" ht="16">
      <c r="C442" s="95"/>
      <c r="D442" s="9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3:26" ht="16">
      <c r="C443" s="95"/>
      <c r="D443" s="9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3:26" ht="16">
      <c r="C444" s="95"/>
      <c r="D444" s="9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3:26" ht="16">
      <c r="C445" s="95"/>
      <c r="D445" s="9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3:26" ht="16">
      <c r="C446" s="95"/>
      <c r="D446" s="9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3:26" ht="16">
      <c r="C447" s="95"/>
      <c r="D447" s="9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3:26" ht="16">
      <c r="C448" s="95"/>
      <c r="D448" s="9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3:26" ht="16">
      <c r="C449" s="95"/>
      <c r="D449" s="9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3:26" ht="16">
      <c r="C450" s="95"/>
      <c r="D450" s="9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3:26" ht="16">
      <c r="C451" s="95"/>
      <c r="D451" s="9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3:26" ht="16">
      <c r="C452" s="95"/>
      <c r="D452" s="9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3:26" ht="16">
      <c r="C453" s="95"/>
      <c r="D453" s="9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3:26" ht="16">
      <c r="C454" s="95"/>
      <c r="D454" s="9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3:26" ht="16">
      <c r="C455" s="95"/>
      <c r="D455" s="9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3:26" ht="16">
      <c r="C456" s="95"/>
      <c r="D456" s="9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3:26" ht="16">
      <c r="C457" s="95"/>
      <c r="D457" s="9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3:26" ht="16">
      <c r="C458" s="95"/>
      <c r="D458" s="9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3:26" ht="16">
      <c r="C459" s="95"/>
      <c r="D459" s="9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3:26" ht="16">
      <c r="C460" s="95"/>
      <c r="D460" s="9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3:26" ht="16">
      <c r="C461" s="95"/>
      <c r="D461" s="9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3:26" ht="16">
      <c r="C462" s="95"/>
      <c r="D462" s="9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3:26" ht="16">
      <c r="C463" s="95"/>
      <c r="D463" s="9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3:26" ht="16">
      <c r="C464" s="95"/>
      <c r="D464" s="9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3:26" ht="16">
      <c r="C465" s="95"/>
      <c r="D465" s="9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3:26" ht="16">
      <c r="C466" s="95"/>
      <c r="D466" s="9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3:26" ht="16">
      <c r="C467" s="95"/>
      <c r="D467" s="9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3:26" ht="16">
      <c r="C468" s="95"/>
      <c r="D468" s="9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3:26" ht="16">
      <c r="C469" s="95"/>
      <c r="D469" s="9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3:26" ht="16">
      <c r="C470" s="95"/>
      <c r="D470" s="9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3:26" ht="16">
      <c r="C471" s="95"/>
      <c r="D471" s="9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3:26" ht="16">
      <c r="C472" s="95"/>
      <c r="D472" s="9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3:26" ht="16">
      <c r="C473" s="95"/>
      <c r="D473" s="9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3:26" ht="16">
      <c r="C474" s="95"/>
      <c r="D474" s="9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3:26" ht="16">
      <c r="C475" s="95"/>
      <c r="D475" s="9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3:26" ht="16">
      <c r="C476" s="95"/>
      <c r="D476" s="9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3:26" ht="16">
      <c r="C477" s="95"/>
      <c r="D477" s="9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3:26" ht="16">
      <c r="C478" s="95"/>
      <c r="D478" s="9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3:26" ht="16">
      <c r="C479" s="95"/>
      <c r="D479" s="9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3:26" ht="16">
      <c r="C480" s="95"/>
      <c r="D480" s="9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3:26" ht="16">
      <c r="C481" s="95"/>
      <c r="D481" s="9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3:26" ht="16">
      <c r="C482" s="95"/>
      <c r="D482" s="9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3:26" ht="16">
      <c r="C483" s="95"/>
      <c r="D483" s="9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3:26" ht="16">
      <c r="C484" s="95"/>
      <c r="D484" s="9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3:26" ht="16">
      <c r="C485" s="95"/>
      <c r="D485" s="9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3:26" ht="16">
      <c r="C486" s="95"/>
      <c r="D486" s="9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3:26" ht="16">
      <c r="C487" s="95"/>
      <c r="D487" s="9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3:26" ht="16">
      <c r="C488" s="95"/>
      <c r="D488" s="9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3:26" ht="16">
      <c r="C489" s="95"/>
      <c r="D489" s="9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3:26" ht="16">
      <c r="C490" s="95"/>
      <c r="D490" s="9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3:26" ht="16">
      <c r="C491" s="95"/>
      <c r="D491" s="9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3:26" ht="16">
      <c r="C492" s="95"/>
      <c r="D492" s="9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3:26" ht="16">
      <c r="C493" s="95"/>
      <c r="D493" s="9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3:26" ht="16">
      <c r="C494" s="95"/>
      <c r="D494" s="9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3:26" ht="16">
      <c r="C495" s="95"/>
      <c r="D495" s="9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3:26" ht="16">
      <c r="C496" s="95"/>
      <c r="D496" s="9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3:26" ht="16">
      <c r="C497" s="95"/>
      <c r="D497" s="9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3:26" ht="16">
      <c r="C498" s="95"/>
      <c r="D498" s="9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3:26" ht="16">
      <c r="C499" s="95"/>
      <c r="D499" s="9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3:26" ht="16">
      <c r="C500" s="95"/>
      <c r="D500" s="9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3:26" ht="16">
      <c r="C501" s="95"/>
      <c r="D501" s="9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3:26" ht="16">
      <c r="C502" s="95"/>
      <c r="D502" s="9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3:26" ht="16">
      <c r="C503" s="95"/>
      <c r="D503" s="9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3:26" ht="16">
      <c r="C504" s="95"/>
      <c r="D504" s="9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3:26" ht="16">
      <c r="C505" s="95"/>
      <c r="D505" s="9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3:26" ht="16">
      <c r="C506" s="95"/>
      <c r="D506" s="9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3:26" ht="16">
      <c r="C507" s="95"/>
      <c r="D507" s="9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3:26" ht="16">
      <c r="C508" s="95"/>
      <c r="D508" s="9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3:26" ht="16">
      <c r="C509" s="95"/>
      <c r="D509" s="9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3:26" ht="16">
      <c r="C510" s="95"/>
      <c r="D510" s="9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3:26" ht="16">
      <c r="C511" s="95"/>
      <c r="D511" s="9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3:26" ht="16">
      <c r="C512" s="95"/>
      <c r="D512" s="9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3:26" ht="16">
      <c r="C513" s="95"/>
      <c r="D513" s="9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3:26" ht="16">
      <c r="C514" s="95"/>
      <c r="D514" s="9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3:26" ht="16">
      <c r="C515" s="95"/>
      <c r="D515" s="9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3:26" ht="16">
      <c r="C516" s="95"/>
      <c r="D516" s="9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3:26" ht="16">
      <c r="C517" s="95"/>
      <c r="D517" s="9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3:26" ht="16">
      <c r="C518" s="95"/>
      <c r="D518" s="9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3:26" ht="16">
      <c r="C519" s="95"/>
      <c r="D519" s="9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3:26" ht="16">
      <c r="C520" s="95"/>
      <c r="D520" s="9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3:26" ht="16">
      <c r="C521" s="95"/>
      <c r="D521" s="9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3:26" ht="16">
      <c r="C522" s="95"/>
      <c r="D522" s="9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3:26" ht="16">
      <c r="C523" s="95"/>
      <c r="D523" s="9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3:26" ht="16">
      <c r="C524" s="95"/>
      <c r="D524" s="9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3:26" ht="16">
      <c r="C525" s="95"/>
      <c r="D525" s="9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3:26" ht="16">
      <c r="C526" s="95"/>
      <c r="D526" s="9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3:26" ht="16">
      <c r="C527" s="95"/>
      <c r="D527" s="9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3:26" ht="16">
      <c r="C528" s="95"/>
      <c r="D528" s="9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3:26" ht="16">
      <c r="C529" s="95"/>
      <c r="D529" s="9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3:26" ht="16">
      <c r="C530" s="95"/>
      <c r="D530" s="9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3:26" ht="16">
      <c r="C531" s="95"/>
      <c r="D531" s="9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3:26" ht="16">
      <c r="C532" s="95"/>
      <c r="D532" s="9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3:26" ht="16">
      <c r="C533" s="95"/>
      <c r="D533" s="9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3:26" ht="16">
      <c r="C534" s="95"/>
      <c r="D534" s="9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3:26" ht="16">
      <c r="C535" s="95"/>
      <c r="D535" s="9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3:26" ht="16">
      <c r="C536" s="95"/>
      <c r="D536" s="9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3:26" ht="16">
      <c r="C537" s="95"/>
      <c r="D537" s="9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3:26" ht="16">
      <c r="C538" s="95"/>
      <c r="D538" s="9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3:26" ht="16">
      <c r="C539" s="95"/>
      <c r="D539" s="9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3:26" ht="16">
      <c r="C540" s="95"/>
      <c r="D540" s="9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3:26" ht="16">
      <c r="C541" s="95"/>
      <c r="D541" s="9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3:26" ht="16">
      <c r="C542" s="95"/>
      <c r="D542" s="9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3:26" ht="16">
      <c r="C543" s="95"/>
      <c r="D543" s="9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3:26" ht="16">
      <c r="C544" s="95"/>
      <c r="D544" s="9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3:26" ht="16">
      <c r="C545" s="95"/>
      <c r="D545" s="9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3:26" ht="16">
      <c r="C546" s="95"/>
      <c r="D546" s="9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3:26" ht="16">
      <c r="C547" s="95"/>
      <c r="D547" s="9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3:26" ht="16">
      <c r="C548" s="95"/>
      <c r="D548" s="9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3:26" ht="16">
      <c r="C549" s="95"/>
      <c r="D549" s="9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3:26" ht="16">
      <c r="C550" s="95"/>
      <c r="D550" s="9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3:26" ht="16">
      <c r="C551" s="95"/>
      <c r="D551" s="9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3:26" ht="16">
      <c r="C552" s="95"/>
      <c r="D552" s="9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3:26" ht="16">
      <c r="C553" s="95"/>
      <c r="D553" s="9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3:26" ht="16">
      <c r="C554" s="95"/>
      <c r="D554" s="9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3:26" ht="16">
      <c r="C555" s="95"/>
      <c r="D555" s="9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3:26" ht="16">
      <c r="C556" s="95"/>
      <c r="D556" s="9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3:26" ht="16">
      <c r="C557" s="95"/>
      <c r="D557" s="9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3:26" ht="16">
      <c r="C558" s="95"/>
      <c r="D558" s="9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3:26" ht="16">
      <c r="C559" s="95"/>
      <c r="D559" s="9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3:26" ht="16">
      <c r="C560" s="95"/>
      <c r="D560" s="9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3:26" ht="16">
      <c r="C561" s="95"/>
      <c r="D561" s="9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3:26" ht="16">
      <c r="C562" s="95"/>
      <c r="D562" s="9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3:26" ht="16">
      <c r="C563" s="95"/>
      <c r="D563" s="9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3:26" ht="16">
      <c r="C564" s="95"/>
      <c r="D564" s="9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3:26" ht="16">
      <c r="C565" s="95"/>
      <c r="D565" s="9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3:26" ht="16">
      <c r="C566" s="95"/>
      <c r="D566" s="9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3:26" ht="16">
      <c r="C567" s="95"/>
      <c r="D567" s="9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3:26" ht="16">
      <c r="C568" s="95"/>
      <c r="D568" s="9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3:26" ht="16">
      <c r="C569" s="95"/>
      <c r="D569" s="9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3:26" ht="16">
      <c r="C570" s="95"/>
      <c r="D570" s="9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3:26" ht="16">
      <c r="C571" s="95"/>
      <c r="D571" s="9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3:26" ht="16">
      <c r="C572" s="95"/>
      <c r="D572" s="9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3:26" ht="16">
      <c r="C573" s="95"/>
      <c r="D573" s="9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3:26" ht="16">
      <c r="C574" s="95"/>
      <c r="D574" s="9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3:26" ht="16">
      <c r="C575" s="95"/>
      <c r="D575" s="9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3:26" ht="16">
      <c r="C576" s="95"/>
      <c r="D576" s="9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3:26" ht="16">
      <c r="C577" s="95"/>
      <c r="D577" s="9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3:26" ht="16">
      <c r="C578" s="95"/>
      <c r="D578" s="9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3:26" ht="16">
      <c r="C579" s="95"/>
      <c r="D579" s="9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3:26" ht="16">
      <c r="C580" s="95"/>
      <c r="D580" s="9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3:26" ht="16">
      <c r="C581" s="95"/>
      <c r="D581" s="9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3:26" ht="16">
      <c r="C582" s="95"/>
      <c r="D582" s="9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3:26" ht="16">
      <c r="C583" s="95"/>
      <c r="D583" s="9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3:26" ht="16">
      <c r="C584" s="95"/>
      <c r="D584" s="9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3:26" ht="16">
      <c r="C585" s="95"/>
      <c r="D585" s="9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3:26" ht="16">
      <c r="C586" s="95"/>
      <c r="D586" s="9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3:26" ht="16">
      <c r="C587" s="95"/>
      <c r="D587" s="9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3:26" ht="16">
      <c r="C588" s="95"/>
      <c r="D588" s="9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3:26" ht="16">
      <c r="C589" s="95"/>
      <c r="D589" s="9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3:26" ht="16">
      <c r="C590" s="95"/>
      <c r="D590" s="9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3:26" ht="16">
      <c r="C591" s="95"/>
      <c r="D591" s="9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3:26" ht="16">
      <c r="C592" s="95"/>
      <c r="D592" s="9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3:26" ht="16">
      <c r="C593" s="95"/>
      <c r="D593" s="9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3:26" ht="16">
      <c r="C594" s="95"/>
      <c r="D594" s="9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3:26" ht="16">
      <c r="C595" s="95"/>
      <c r="D595" s="9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3:26" ht="16">
      <c r="C596" s="95"/>
      <c r="D596" s="9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3:26" ht="16">
      <c r="C597" s="95"/>
      <c r="D597" s="9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3:26" ht="16">
      <c r="C598" s="95"/>
      <c r="D598" s="9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3:26" ht="16">
      <c r="C599" s="95"/>
      <c r="D599" s="9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3:26" ht="16">
      <c r="C600" s="95"/>
      <c r="D600" s="9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3:26" ht="16">
      <c r="C601" s="95"/>
      <c r="D601" s="9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3:26" ht="16">
      <c r="C602" s="95"/>
      <c r="D602" s="9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3:26" ht="16">
      <c r="C603" s="95"/>
      <c r="D603" s="9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3:26" ht="16">
      <c r="C604" s="95"/>
      <c r="D604" s="9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3:26" ht="16">
      <c r="C605" s="95"/>
      <c r="D605" s="9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3:26" ht="16">
      <c r="C606" s="95"/>
      <c r="D606" s="9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3:26" ht="16">
      <c r="C607" s="95"/>
      <c r="D607" s="9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3:26" ht="16">
      <c r="C608" s="95"/>
      <c r="D608" s="9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3:26" ht="16">
      <c r="C609" s="95"/>
      <c r="D609" s="9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3:26" ht="16">
      <c r="C610" s="95"/>
      <c r="D610" s="9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3:26" ht="16">
      <c r="C611" s="95"/>
      <c r="D611" s="9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3:26" ht="16">
      <c r="C612" s="95"/>
      <c r="D612" s="9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3:26" ht="16">
      <c r="C613" s="95"/>
      <c r="D613" s="9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3:26" ht="16">
      <c r="C614" s="95"/>
      <c r="D614" s="9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3:26" ht="16">
      <c r="C615" s="95"/>
      <c r="D615" s="9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3:26" ht="16">
      <c r="C616" s="95"/>
      <c r="D616" s="9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3:26" ht="16">
      <c r="C617" s="95"/>
      <c r="D617" s="9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3:26" ht="16">
      <c r="C618" s="95"/>
      <c r="D618" s="9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3:26" ht="16">
      <c r="C619" s="95"/>
      <c r="D619" s="9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3:26" ht="16">
      <c r="C620" s="95"/>
      <c r="D620" s="9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3:26" ht="16">
      <c r="C621" s="95"/>
      <c r="D621" s="9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3:26" ht="16">
      <c r="C622" s="95"/>
      <c r="D622" s="9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3:26" ht="16">
      <c r="C623" s="95"/>
      <c r="D623" s="9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3:26" ht="16">
      <c r="C624" s="95"/>
      <c r="D624" s="9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3:26" ht="16">
      <c r="C625" s="95"/>
      <c r="D625" s="9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3:26" ht="16">
      <c r="C626" s="95"/>
      <c r="D626" s="9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3:26" ht="16">
      <c r="C627" s="95"/>
      <c r="D627" s="9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3:26" ht="16">
      <c r="C628" s="95"/>
      <c r="D628" s="9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3:26" ht="16">
      <c r="C629" s="95"/>
      <c r="D629" s="9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3:26" ht="16">
      <c r="C630" s="95"/>
      <c r="D630" s="9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3:26" ht="16">
      <c r="C631" s="95"/>
      <c r="D631" s="9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3:26" ht="16">
      <c r="C632" s="95"/>
      <c r="D632" s="9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3:26" ht="16">
      <c r="C633" s="95"/>
      <c r="D633" s="9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3:26" ht="16">
      <c r="C634" s="95"/>
      <c r="D634" s="9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3:26" ht="16">
      <c r="C635" s="95"/>
      <c r="D635" s="9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3:26" ht="16">
      <c r="C636" s="95"/>
      <c r="D636" s="9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3:26" ht="16">
      <c r="C637" s="95"/>
      <c r="D637" s="9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3:26" ht="16">
      <c r="C638" s="95"/>
      <c r="D638" s="9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3:26" ht="16">
      <c r="C639" s="95"/>
      <c r="D639" s="9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3:26" ht="16">
      <c r="C640" s="95"/>
      <c r="D640" s="9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3:26" ht="16">
      <c r="C641" s="95"/>
      <c r="D641" s="9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3:26" ht="16">
      <c r="C642" s="95"/>
      <c r="D642" s="9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3:26" ht="16">
      <c r="C643" s="95"/>
      <c r="D643" s="9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3:26" ht="16">
      <c r="C644" s="95"/>
      <c r="D644" s="9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3:26" ht="16">
      <c r="C645" s="95"/>
      <c r="D645" s="9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3:26" ht="16">
      <c r="C646" s="95"/>
      <c r="D646" s="9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3:26" ht="16">
      <c r="C647" s="95"/>
      <c r="D647" s="9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3:26" ht="16">
      <c r="C648" s="95"/>
      <c r="D648" s="9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3:26" ht="16">
      <c r="C649" s="95"/>
      <c r="D649" s="9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3:26" ht="16">
      <c r="C650" s="95"/>
      <c r="D650" s="9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3:26" ht="16">
      <c r="C651" s="95"/>
      <c r="D651" s="9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3:26" ht="16">
      <c r="C652" s="95"/>
      <c r="D652" s="9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3:26" ht="16">
      <c r="C653" s="95"/>
      <c r="D653" s="9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3:26" ht="16">
      <c r="C654" s="95"/>
      <c r="D654" s="9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3:26" ht="16">
      <c r="C655" s="95"/>
      <c r="D655" s="9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3:26" ht="16">
      <c r="C656" s="95"/>
      <c r="D656" s="9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3:26" ht="16">
      <c r="C657" s="95"/>
      <c r="D657" s="9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3:26" ht="16">
      <c r="C658" s="95"/>
      <c r="D658" s="9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3:26" ht="16">
      <c r="C659" s="95"/>
      <c r="D659" s="9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3:26" ht="16">
      <c r="C660" s="95"/>
      <c r="D660" s="9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3:26" ht="16">
      <c r="C661" s="95"/>
      <c r="D661" s="9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3:26" ht="16">
      <c r="C662" s="95"/>
      <c r="D662" s="9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3:26" ht="16">
      <c r="C663" s="95"/>
      <c r="D663" s="9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3:26" ht="16">
      <c r="C664" s="95"/>
      <c r="D664" s="9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3:26" ht="16">
      <c r="C665" s="95"/>
      <c r="D665" s="9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3:26" ht="16">
      <c r="C666" s="95"/>
      <c r="D666" s="9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3:26" ht="16">
      <c r="C667" s="95"/>
      <c r="D667" s="9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3:26" ht="16">
      <c r="C668" s="95"/>
      <c r="D668" s="9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3:26" ht="16">
      <c r="C669" s="95"/>
      <c r="D669" s="9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3:26" ht="16">
      <c r="C670" s="95"/>
      <c r="D670" s="9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3:26" ht="16">
      <c r="C671" s="95"/>
      <c r="D671" s="9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3:26" ht="16">
      <c r="C672" s="95"/>
      <c r="D672" s="9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3:26" ht="16">
      <c r="C673" s="95"/>
      <c r="D673" s="9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3:26" ht="16">
      <c r="C674" s="95"/>
      <c r="D674" s="9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3:26" ht="16">
      <c r="C675" s="95"/>
      <c r="D675" s="9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3:26" ht="16">
      <c r="C676" s="95"/>
      <c r="D676" s="9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3:26" ht="16">
      <c r="C677" s="95"/>
      <c r="D677" s="9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3:26" ht="16">
      <c r="C678" s="95"/>
      <c r="D678" s="9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3:26" ht="16">
      <c r="C679" s="95"/>
      <c r="D679" s="9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3:26" ht="16">
      <c r="C680" s="95"/>
      <c r="D680" s="9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3:26" ht="16">
      <c r="C681" s="95"/>
      <c r="D681" s="9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3:26" ht="16">
      <c r="C682" s="95"/>
      <c r="D682" s="9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3:26" ht="16">
      <c r="C683" s="95"/>
      <c r="D683" s="9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3:26" ht="16">
      <c r="C684" s="95"/>
      <c r="D684" s="9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3:26" ht="16">
      <c r="C685" s="95"/>
      <c r="D685" s="9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3:26" ht="16">
      <c r="C686" s="95"/>
      <c r="D686" s="9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3:26" ht="16">
      <c r="C687" s="95"/>
      <c r="D687" s="9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3:26" ht="16">
      <c r="C688" s="95"/>
      <c r="D688" s="9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3:26" ht="16">
      <c r="C689" s="95"/>
      <c r="D689" s="9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3:26" ht="16">
      <c r="C690" s="95"/>
      <c r="D690" s="9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3:26" ht="16">
      <c r="C691" s="95"/>
      <c r="D691" s="9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3:26" ht="16">
      <c r="C692" s="95"/>
      <c r="D692" s="9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3:26" ht="16">
      <c r="C693" s="95"/>
      <c r="D693" s="9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3:26" ht="16">
      <c r="C694" s="95"/>
      <c r="D694" s="9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3:26" ht="16">
      <c r="C695" s="95"/>
      <c r="D695" s="9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3:26" ht="16">
      <c r="C696" s="95"/>
      <c r="D696" s="9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3:26" ht="16">
      <c r="C697" s="95"/>
      <c r="D697" s="9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3:26" ht="16">
      <c r="C698" s="95"/>
      <c r="D698" s="9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3:26" ht="16">
      <c r="C699" s="95"/>
      <c r="D699" s="9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3:26" ht="16">
      <c r="C700" s="95"/>
      <c r="D700" s="9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3:26" ht="16">
      <c r="C701" s="95"/>
      <c r="D701" s="9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3:26" ht="16">
      <c r="C702" s="95"/>
      <c r="D702" s="9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3:26" ht="16">
      <c r="C703" s="95"/>
      <c r="D703" s="9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3:26" ht="16">
      <c r="C704" s="95"/>
      <c r="D704" s="9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3:26" ht="16">
      <c r="C705" s="95"/>
      <c r="D705" s="9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3:26" ht="16">
      <c r="C706" s="95"/>
      <c r="D706" s="9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3:26" ht="16">
      <c r="C707" s="95"/>
      <c r="D707" s="9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3:26" ht="16">
      <c r="C708" s="95"/>
      <c r="D708" s="9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3:26" ht="16">
      <c r="C709" s="95"/>
      <c r="D709" s="9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3:26" ht="16">
      <c r="C710" s="95"/>
      <c r="D710" s="9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3:26" ht="16">
      <c r="C711" s="95"/>
      <c r="D711" s="9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3:26" ht="16">
      <c r="C712" s="95"/>
      <c r="D712" s="9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3:26" ht="16">
      <c r="C713" s="95"/>
      <c r="D713" s="9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3:26" ht="16">
      <c r="C714" s="95"/>
      <c r="D714" s="9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3:26" ht="16">
      <c r="C715" s="95"/>
      <c r="D715" s="9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3:26" ht="16">
      <c r="C716" s="95"/>
      <c r="D716" s="9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3:26" ht="16">
      <c r="C717" s="95"/>
      <c r="D717" s="9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3:26" ht="16">
      <c r="C718" s="95"/>
      <c r="D718" s="9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3:26" ht="16">
      <c r="C719" s="95"/>
      <c r="D719" s="9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3:26" ht="16">
      <c r="C720" s="95"/>
      <c r="D720" s="9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3:26" ht="16">
      <c r="C721" s="95"/>
      <c r="D721" s="9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3:26" ht="16">
      <c r="C722" s="95"/>
      <c r="D722" s="9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3:26" ht="16">
      <c r="C723" s="95"/>
      <c r="D723" s="9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3:26" ht="16">
      <c r="C724" s="95"/>
      <c r="D724" s="9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3:26" ht="16">
      <c r="C725" s="95"/>
      <c r="D725" s="9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3:26" ht="16">
      <c r="C726" s="95"/>
      <c r="D726" s="9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3:26" ht="16">
      <c r="C727" s="95"/>
      <c r="D727" s="9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3:26" ht="16">
      <c r="C728" s="95"/>
      <c r="D728" s="9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3:26" ht="16">
      <c r="C729" s="95"/>
      <c r="D729" s="9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3:26" ht="16">
      <c r="C730" s="95"/>
      <c r="D730" s="9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3:26" ht="16">
      <c r="C731" s="95"/>
      <c r="D731" s="9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3:26" ht="16">
      <c r="C732" s="95"/>
      <c r="D732" s="9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3:26" ht="16">
      <c r="C733" s="95"/>
      <c r="D733" s="9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3:26" ht="16">
      <c r="C734" s="95"/>
      <c r="D734" s="9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3:26" ht="16">
      <c r="C735" s="95"/>
      <c r="D735" s="9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3:26" ht="16">
      <c r="C736" s="95"/>
      <c r="D736" s="9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3:26" ht="16">
      <c r="C737" s="95"/>
      <c r="D737" s="9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3:26" ht="16">
      <c r="C738" s="95"/>
      <c r="D738" s="9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3:26" ht="16">
      <c r="C739" s="95"/>
      <c r="D739" s="9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3:26" ht="16">
      <c r="C740" s="95"/>
      <c r="D740" s="9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3:26" ht="16">
      <c r="C741" s="95"/>
      <c r="D741" s="9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3:26" ht="16">
      <c r="C742" s="95"/>
      <c r="D742" s="9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3:26" ht="16">
      <c r="C743" s="95"/>
      <c r="D743" s="9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3:26" ht="16">
      <c r="C744" s="95"/>
      <c r="D744" s="9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3:26" ht="16">
      <c r="C745" s="95"/>
      <c r="D745" s="9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3:26" ht="16">
      <c r="C746" s="95"/>
      <c r="D746" s="9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3:26" ht="16">
      <c r="C747" s="95"/>
      <c r="D747" s="9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3:26" ht="16">
      <c r="C748" s="95"/>
      <c r="D748" s="9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3:26" ht="16">
      <c r="C749" s="95"/>
      <c r="D749" s="9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3:26" ht="16">
      <c r="C750" s="95"/>
      <c r="D750" s="9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3:26" ht="16">
      <c r="C751" s="95"/>
      <c r="D751" s="9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3:26" ht="16">
      <c r="C752" s="95"/>
      <c r="D752" s="9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3:26" ht="16">
      <c r="C753" s="95"/>
      <c r="D753" s="9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3:26" ht="16">
      <c r="C754" s="95"/>
      <c r="D754" s="9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3:26" ht="16">
      <c r="C755" s="95"/>
      <c r="D755" s="9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3:26" ht="16">
      <c r="C756" s="95"/>
      <c r="D756" s="9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3:26" ht="16">
      <c r="C757" s="95"/>
      <c r="D757" s="9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3:26" ht="16">
      <c r="C758" s="95"/>
      <c r="D758" s="9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3:26" ht="16">
      <c r="C759" s="95"/>
      <c r="D759" s="9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3:26" ht="16">
      <c r="C760" s="95"/>
      <c r="D760" s="9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3:26" ht="16">
      <c r="C761" s="95"/>
      <c r="D761" s="9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3:26" ht="16">
      <c r="C762" s="95"/>
      <c r="D762" s="9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3:26" ht="16">
      <c r="C763" s="95"/>
      <c r="D763" s="9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3:26" ht="16">
      <c r="C764" s="95"/>
      <c r="D764" s="9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3:26" ht="16">
      <c r="C765" s="95"/>
      <c r="D765" s="9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3:26" ht="16">
      <c r="C766" s="95"/>
      <c r="D766" s="9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3:26" ht="16">
      <c r="C767" s="95"/>
      <c r="D767" s="9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3:26" ht="16">
      <c r="C768" s="95"/>
      <c r="D768" s="9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3:26" ht="16">
      <c r="C769" s="95"/>
      <c r="D769" s="9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3:26" ht="16">
      <c r="C770" s="95"/>
      <c r="D770" s="9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3:26" ht="16">
      <c r="C771" s="95"/>
      <c r="D771" s="9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3:26" ht="16">
      <c r="C772" s="95"/>
      <c r="D772" s="9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3:26" ht="16">
      <c r="C773" s="95"/>
      <c r="D773" s="9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3:26" ht="16">
      <c r="C774" s="95"/>
      <c r="D774" s="9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3:26" ht="16">
      <c r="C775" s="95"/>
      <c r="D775" s="9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3:26" ht="16">
      <c r="C776" s="95"/>
      <c r="D776" s="9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3:26" ht="16">
      <c r="C777" s="95"/>
      <c r="D777" s="9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3:26" ht="16">
      <c r="C778" s="95"/>
      <c r="D778" s="9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3:26" ht="16">
      <c r="C779" s="95"/>
      <c r="D779" s="9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3:26" ht="16">
      <c r="C780" s="95"/>
      <c r="D780" s="9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3:26" ht="16">
      <c r="C781" s="95"/>
      <c r="D781" s="9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3:26" ht="16">
      <c r="C782" s="95"/>
      <c r="D782" s="9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3:26" ht="16">
      <c r="C783" s="95"/>
      <c r="D783" s="9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3:26" ht="16">
      <c r="C784" s="95"/>
      <c r="D784" s="9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3:26" ht="16">
      <c r="C785" s="95"/>
      <c r="D785" s="9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3:26" ht="16">
      <c r="C786" s="95"/>
      <c r="D786" s="9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3:26" ht="16">
      <c r="C787" s="95"/>
      <c r="D787" s="9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3:26" ht="16">
      <c r="C788" s="95"/>
      <c r="D788" s="9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3:26" ht="16">
      <c r="C789" s="95"/>
      <c r="D789" s="9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3:26" ht="16">
      <c r="C790" s="95"/>
      <c r="D790" s="9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3:26" ht="16">
      <c r="C791" s="95"/>
      <c r="D791" s="9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3:26" ht="16">
      <c r="C792" s="95"/>
      <c r="D792" s="9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3:26" ht="16">
      <c r="C793" s="95"/>
      <c r="D793" s="9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3:26" ht="16">
      <c r="C794" s="95"/>
      <c r="D794" s="9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3:26" ht="16">
      <c r="C795" s="95"/>
      <c r="D795" s="9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3:26" ht="16">
      <c r="C796" s="95"/>
      <c r="D796" s="9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3:26" ht="16">
      <c r="C797" s="95"/>
      <c r="D797" s="9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3:26" ht="16">
      <c r="C798" s="95"/>
      <c r="D798" s="9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3:26" ht="16">
      <c r="C799" s="95"/>
      <c r="D799" s="9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3:26" ht="16">
      <c r="C800" s="95"/>
      <c r="D800" s="9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3:26" ht="16">
      <c r="C801" s="95"/>
      <c r="D801" s="9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3:26" ht="16">
      <c r="C802" s="95"/>
      <c r="D802" s="9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3:26" ht="16">
      <c r="C803" s="95"/>
      <c r="D803" s="9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3:26" ht="16">
      <c r="C804" s="95"/>
      <c r="D804" s="9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3:26" ht="16">
      <c r="C805" s="95"/>
      <c r="D805" s="9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3:26" ht="16">
      <c r="C806" s="95"/>
      <c r="D806" s="9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3:26" ht="16">
      <c r="C807" s="95"/>
      <c r="D807" s="9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3:26" ht="16">
      <c r="C808" s="95"/>
      <c r="D808" s="9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3:26" ht="16">
      <c r="C809" s="95"/>
      <c r="D809" s="9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3:26" ht="16">
      <c r="C810" s="95"/>
      <c r="D810" s="9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3:26" ht="16">
      <c r="C811" s="95"/>
      <c r="D811" s="9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3:26" ht="16">
      <c r="C812" s="95"/>
      <c r="D812" s="9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3:26" ht="16">
      <c r="C813" s="95"/>
      <c r="D813" s="9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3:26" ht="16">
      <c r="C814" s="95"/>
      <c r="D814" s="9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3:26" ht="16">
      <c r="C815" s="95"/>
      <c r="D815" s="9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3:26" ht="16">
      <c r="C816" s="95"/>
      <c r="D816" s="9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3:26" ht="16">
      <c r="C817" s="95"/>
      <c r="D817" s="9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3:26" ht="16">
      <c r="C818" s="95"/>
      <c r="D818" s="9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3:26" ht="16">
      <c r="C819" s="95"/>
      <c r="D819" s="9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3:26" ht="16">
      <c r="C820" s="95"/>
      <c r="D820" s="9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3:26" ht="16">
      <c r="C821" s="95"/>
      <c r="D821" s="9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3:26" ht="16">
      <c r="C822" s="95"/>
      <c r="D822" s="9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3:26" ht="16">
      <c r="C823" s="95"/>
      <c r="D823" s="9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3:26" ht="16">
      <c r="C824" s="95"/>
      <c r="D824" s="9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3:26" ht="16">
      <c r="C825" s="95"/>
      <c r="D825" s="9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3:26" ht="16">
      <c r="C826" s="95"/>
      <c r="D826" s="9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3:26" ht="16">
      <c r="C827" s="95"/>
      <c r="D827" s="9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3:26" ht="16">
      <c r="C828" s="95"/>
      <c r="D828" s="9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3:26" ht="16">
      <c r="C829" s="95"/>
      <c r="D829" s="9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3:26" ht="16">
      <c r="C830" s="95"/>
      <c r="D830" s="9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3:26" ht="16">
      <c r="C831" s="95"/>
      <c r="D831" s="9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3:26" ht="16">
      <c r="C832" s="95"/>
      <c r="D832" s="9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3:26" ht="16">
      <c r="C833" s="95"/>
      <c r="D833" s="9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3:26" ht="16">
      <c r="C834" s="95"/>
      <c r="D834" s="9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3:26" ht="16">
      <c r="C835" s="95"/>
      <c r="D835" s="9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3:26" ht="16">
      <c r="C836" s="95"/>
      <c r="D836" s="9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3:26" ht="16">
      <c r="C837" s="95"/>
      <c r="D837" s="9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3:26" ht="16">
      <c r="C838" s="95"/>
      <c r="D838" s="9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3:26" ht="16">
      <c r="C839" s="95"/>
      <c r="D839" s="9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3:26" ht="16">
      <c r="C840" s="95"/>
      <c r="D840" s="9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3:26" ht="16">
      <c r="C841" s="95"/>
      <c r="D841" s="9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3:26" ht="16">
      <c r="C842" s="95"/>
      <c r="D842" s="9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3:26" ht="16">
      <c r="C843" s="95"/>
      <c r="D843" s="9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3:26" ht="16">
      <c r="C844" s="95"/>
      <c r="D844" s="9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3:26" ht="16">
      <c r="C845" s="95"/>
      <c r="D845" s="9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3:26" ht="16">
      <c r="C846" s="95"/>
      <c r="D846" s="9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3:26" ht="16">
      <c r="C847" s="95"/>
      <c r="D847" s="9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3:26" ht="16">
      <c r="C848" s="95"/>
      <c r="D848" s="9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3:26" ht="16">
      <c r="C849" s="95"/>
      <c r="D849" s="9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3:26" ht="16">
      <c r="C850" s="95"/>
      <c r="D850" s="9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3:26" ht="16">
      <c r="C851" s="95"/>
      <c r="D851" s="9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3:26" ht="16">
      <c r="C852" s="95"/>
      <c r="D852" s="9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3:26" ht="16">
      <c r="C853" s="95"/>
      <c r="D853" s="9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3:26" ht="16">
      <c r="C854" s="95"/>
      <c r="D854" s="9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3:26" ht="16">
      <c r="C855" s="95"/>
      <c r="D855" s="9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3:26" ht="16">
      <c r="C856" s="95"/>
      <c r="D856" s="9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3:26" ht="16">
      <c r="C857" s="95"/>
      <c r="D857" s="9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3:26" ht="16">
      <c r="C858" s="95"/>
      <c r="D858" s="9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3:26" ht="16">
      <c r="C859" s="95"/>
      <c r="D859" s="9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3:26" ht="16">
      <c r="C860" s="95"/>
      <c r="D860" s="9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3:26" ht="16">
      <c r="C861" s="95"/>
      <c r="D861" s="9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3:26" ht="16">
      <c r="C862" s="95"/>
      <c r="D862" s="9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3:26" ht="16">
      <c r="C863" s="95"/>
      <c r="D863" s="9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3:26" ht="16">
      <c r="C864" s="95"/>
      <c r="D864" s="9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3:26" ht="16">
      <c r="C865" s="95"/>
      <c r="D865" s="9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3:26" ht="16">
      <c r="C866" s="95"/>
      <c r="D866" s="9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3:26" ht="16">
      <c r="C867" s="95"/>
      <c r="D867" s="9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3:26" ht="16">
      <c r="C868" s="95"/>
      <c r="D868" s="9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3:26" ht="16">
      <c r="C869" s="95"/>
      <c r="D869" s="9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3:26" ht="16">
      <c r="C870" s="95"/>
      <c r="D870" s="9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3:26" ht="16">
      <c r="C871" s="95"/>
      <c r="D871" s="9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3:26" ht="16">
      <c r="C872" s="95"/>
      <c r="D872" s="9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3:26" ht="16">
      <c r="C873" s="95"/>
      <c r="D873" s="9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3:26" ht="16">
      <c r="C874" s="95"/>
      <c r="D874" s="9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3:26" ht="16">
      <c r="C875" s="95"/>
      <c r="D875" s="9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3:26" ht="16">
      <c r="C876" s="95"/>
      <c r="D876" s="9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3:26" ht="16">
      <c r="C877" s="95"/>
      <c r="D877" s="9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3:26" ht="16">
      <c r="C878" s="95"/>
      <c r="D878" s="9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3:26" ht="16">
      <c r="C879" s="95"/>
      <c r="D879" s="9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3:26" ht="16">
      <c r="C880" s="95"/>
      <c r="D880" s="9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3:26" ht="16">
      <c r="C881" s="95"/>
      <c r="D881" s="9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3:26" ht="16">
      <c r="C882" s="95"/>
      <c r="D882" s="9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3:26" ht="16">
      <c r="C883" s="95"/>
      <c r="D883" s="9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3:26" ht="16">
      <c r="C884" s="95"/>
      <c r="D884" s="9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3:26" ht="16">
      <c r="C885" s="95"/>
      <c r="D885" s="9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3:26" ht="16">
      <c r="C886" s="95"/>
      <c r="D886" s="9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3:26" ht="16">
      <c r="C887" s="95"/>
      <c r="D887" s="9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3:26" ht="16">
      <c r="C888" s="95"/>
      <c r="D888" s="9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3:26" ht="16">
      <c r="C889" s="95"/>
      <c r="D889" s="9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3:26" ht="16">
      <c r="C890" s="95"/>
      <c r="D890" s="9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3:26" ht="16">
      <c r="C891" s="95"/>
      <c r="D891" s="9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3:26" ht="16">
      <c r="C892" s="95"/>
      <c r="D892" s="9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3:26" ht="16">
      <c r="C893" s="95"/>
      <c r="D893" s="9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3:26" ht="16">
      <c r="C894" s="95"/>
      <c r="D894" s="9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3:26" ht="16">
      <c r="C895" s="95"/>
      <c r="D895" s="9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3:26" ht="16">
      <c r="C896" s="95"/>
      <c r="D896" s="9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3:26" ht="16">
      <c r="C897" s="95"/>
      <c r="D897" s="9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3:26" ht="16">
      <c r="C898" s="95"/>
      <c r="D898" s="9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3:26" ht="16">
      <c r="C899" s="95"/>
      <c r="D899" s="9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3:26" ht="16">
      <c r="C900" s="95"/>
      <c r="D900" s="9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3:26" ht="16">
      <c r="C901" s="95"/>
      <c r="D901" s="9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3:26" ht="16">
      <c r="C902" s="95"/>
      <c r="D902" s="9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3:26" ht="16">
      <c r="C903" s="95"/>
      <c r="D903" s="9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3:26" ht="16">
      <c r="C904" s="95"/>
      <c r="D904" s="9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3:26" ht="16">
      <c r="C905" s="95"/>
      <c r="D905" s="9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3:26" ht="16">
      <c r="C906" s="95"/>
      <c r="D906" s="9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3:26" ht="16">
      <c r="C907" s="95"/>
      <c r="D907" s="9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3:26" ht="16">
      <c r="C908" s="95"/>
      <c r="D908" s="9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3:26" ht="16">
      <c r="C909" s="95"/>
      <c r="D909" s="9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3:26" ht="16">
      <c r="C910" s="95"/>
      <c r="D910" s="9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3:26" ht="16">
      <c r="C911" s="95"/>
      <c r="D911" s="9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3:26" ht="16">
      <c r="C912" s="95"/>
      <c r="D912" s="9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3:26" ht="16">
      <c r="C913" s="95"/>
      <c r="D913" s="9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3:26" ht="16">
      <c r="C914" s="95"/>
      <c r="D914" s="9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3:26" ht="16">
      <c r="C915" s="95"/>
      <c r="D915" s="9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3:26" ht="16">
      <c r="C916" s="95"/>
      <c r="D916" s="9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3:26" ht="16">
      <c r="C917" s="95"/>
      <c r="D917" s="9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3:26" ht="16">
      <c r="C918" s="95"/>
      <c r="D918" s="9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3:26" ht="16">
      <c r="C919" s="95"/>
      <c r="D919" s="9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3:26" ht="16">
      <c r="C920" s="95"/>
      <c r="D920" s="9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3:26" ht="16">
      <c r="C921" s="95"/>
      <c r="D921" s="9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3:26" ht="16">
      <c r="C922" s="95"/>
      <c r="D922" s="9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3:26" ht="16">
      <c r="C923" s="95"/>
      <c r="D923" s="9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3:26" ht="16">
      <c r="C924" s="95"/>
      <c r="D924" s="9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3:26" ht="16">
      <c r="C925" s="95"/>
      <c r="D925" s="9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3:26" ht="16">
      <c r="C926" s="95"/>
      <c r="D926" s="9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3:26" ht="16">
      <c r="C927" s="95"/>
      <c r="D927" s="9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3:26" ht="16">
      <c r="C928" s="95"/>
      <c r="D928" s="9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3:26" ht="16">
      <c r="C929" s="95"/>
      <c r="D929" s="9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3:26" ht="16">
      <c r="C930" s="95"/>
      <c r="D930" s="9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3:26" ht="16">
      <c r="C931" s="95"/>
      <c r="D931" s="9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3:26" ht="16">
      <c r="C932" s="95"/>
      <c r="D932" s="9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3:26" ht="16">
      <c r="C933" s="95"/>
      <c r="D933" s="9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3:26" ht="16">
      <c r="C934" s="95"/>
      <c r="D934" s="9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3:26" ht="16">
      <c r="C935" s="95"/>
      <c r="D935" s="9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3:26" ht="16">
      <c r="C936" s="95"/>
      <c r="D936" s="9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3:26" ht="16">
      <c r="C937" s="95"/>
      <c r="D937" s="9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3:26" ht="16">
      <c r="C938" s="95"/>
      <c r="D938" s="9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3:26" ht="16">
      <c r="C939" s="95"/>
      <c r="D939" s="9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3:26" ht="16">
      <c r="C940" s="95"/>
      <c r="D940" s="9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3:26" ht="16">
      <c r="C941" s="95"/>
      <c r="D941" s="9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3:26" ht="16">
      <c r="C942" s="95"/>
      <c r="D942" s="9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3:26" ht="16">
      <c r="C943" s="95"/>
      <c r="D943" s="9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3:26" ht="16">
      <c r="C944" s="95"/>
      <c r="D944" s="9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3:26" ht="16">
      <c r="C945" s="95"/>
      <c r="D945" s="9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3:26" ht="16">
      <c r="C946" s="95"/>
      <c r="D946" s="9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3:26" ht="16">
      <c r="C947" s="95"/>
      <c r="D947" s="9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3:26" ht="16">
      <c r="C948" s="95"/>
      <c r="D948" s="9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3:26" ht="16">
      <c r="C949" s="95"/>
      <c r="D949" s="9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3:26" ht="16">
      <c r="C950" s="95"/>
      <c r="D950" s="9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3:26" ht="16">
      <c r="C951" s="95"/>
      <c r="D951" s="9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3:26" ht="16">
      <c r="C952" s="95"/>
      <c r="D952" s="9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3:26" ht="16">
      <c r="C953" s="95"/>
      <c r="D953" s="9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3:26" ht="16">
      <c r="C954" s="95"/>
      <c r="D954" s="9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3:26" ht="16">
      <c r="C955" s="95"/>
      <c r="D955" s="9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3:26" ht="16">
      <c r="C956" s="95"/>
      <c r="D956" s="9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3:26" ht="16">
      <c r="C957" s="95"/>
      <c r="D957" s="9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3:26" ht="16">
      <c r="C958" s="95"/>
      <c r="D958" s="9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3:26" ht="16">
      <c r="C959" s="95"/>
      <c r="D959" s="9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3:26" ht="16">
      <c r="C960" s="95"/>
      <c r="D960" s="9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3:26" ht="16">
      <c r="C961" s="95"/>
      <c r="D961" s="9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3:26" ht="16">
      <c r="C962" s="95"/>
      <c r="D962" s="9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3:26" ht="16">
      <c r="C963" s="95"/>
      <c r="D963" s="9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3:26" ht="16">
      <c r="C964" s="95"/>
      <c r="D964" s="9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3:26" ht="16">
      <c r="C965" s="95"/>
      <c r="D965" s="9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3:26" ht="16">
      <c r="C966" s="95"/>
      <c r="D966" s="9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3:26" ht="16">
      <c r="C967" s="95"/>
      <c r="D967" s="9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3:26" ht="16">
      <c r="C968" s="95"/>
      <c r="D968" s="9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3:26" ht="16">
      <c r="C969" s="95"/>
      <c r="D969" s="9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3:26" ht="16">
      <c r="C970" s="95"/>
      <c r="D970" s="9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3:26" ht="16">
      <c r="C971" s="95"/>
      <c r="D971" s="9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3:26" ht="16">
      <c r="C972" s="95"/>
      <c r="D972" s="9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3:26" ht="16">
      <c r="C973" s="95"/>
      <c r="D973" s="9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3:26" ht="16">
      <c r="C974" s="95"/>
      <c r="D974" s="9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3:26" ht="16">
      <c r="C975" s="95"/>
      <c r="D975" s="9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3:26" ht="16">
      <c r="C976" s="95"/>
      <c r="D976" s="9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3:26" ht="16">
      <c r="C977" s="95"/>
      <c r="D977" s="9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3:26" ht="16">
      <c r="C978" s="95"/>
      <c r="D978" s="9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3:26" ht="16">
      <c r="C979" s="95"/>
      <c r="D979" s="9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3:26" ht="16">
      <c r="C980" s="95"/>
      <c r="D980" s="9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3:26" ht="16">
      <c r="C981" s="95"/>
      <c r="D981" s="9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3:26" ht="16">
      <c r="C982" s="95"/>
      <c r="D982" s="9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3:26" ht="16">
      <c r="C983" s="95"/>
      <c r="D983" s="9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3:26" ht="16">
      <c r="C984" s="95"/>
      <c r="D984" s="9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3:26" ht="16">
      <c r="C985" s="95"/>
      <c r="D985" s="9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3:26" ht="16">
      <c r="C986" s="95"/>
      <c r="D986" s="9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3:26" ht="16">
      <c r="C987" s="95"/>
      <c r="D987" s="9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3:26" ht="16">
      <c r="C988" s="95"/>
      <c r="D988" s="9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3:26" ht="16">
      <c r="C989" s="95"/>
      <c r="D989" s="9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3:26" ht="16">
      <c r="C990" s="95"/>
      <c r="D990" s="9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3:26" ht="16">
      <c r="C991" s="95"/>
      <c r="D991" s="9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3:26" ht="16">
      <c r="C992" s="95"/>
      <c r="D992" s="97"/>
      <c r="E992" s="37"/>
      <c r="F992" s="37"/>
      <c r="G992" s="37"/>
      <c r="H992" s="37"/>
      <c r="I992" s="37"/>
      <c r="J992" s="37"/>
      <c r="K992" s="37"/>
      <c r="L992" s="37"/>
      <c r="M992" s="37"/>
      <c r="N992" s="37"/>
      <c r="O992" s="37"/>
      <c r="P992" s="37"/>
      <c r="Q992" s="37"/>
      <c r="R992" s="37"/>
      <c r="S992" s="37"/>
      <c r="T992" s="37"/>
      <c r="U992" s="37"/>
      <c r="V992" s="37"/>
      <c r="W992" s="37"/>
      <c r="X992" s="37"/>
      <c r="Y992" s="37"/>
      <c r="Z992" s="37"/>
    </row>
  </sheetData>
  <sheetProtection algorithmName="SHA-512" hashValue="UbsRF0o0vaZ0wH8zgxQ7nN20wg2myev2d10/5s1aQUeKG7AQLGRU2w0hxkhkikHT3TlceVxHwi5vQ312O1Cm6A==" saltValue="M/BMvG+yriIkLIJzVlBPYw==" spinCount="100000" sheet="1" objects="1" scenarios="1" autoFilter="0" pivotTables="0"/>
  <mergeCells count="1">
    <mergeCell ref="C3:D3"/>
  </mergeCells>
  <pageMargins left="0.7" right="0.7" top="0.75" bottom="0.75" header="0.3" footer="0.3"/>
  <pageSetup paperSize="9" scale="53" orientation="landscape"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
    <tabColor rgb="FF58B080"/>
  </sheetPr>
  <dimension ref="C1:AI1010"/>
  <sheetViews>
    <sheetView showGridLines="0" showRowColHeaders="0" zoomScale="90" zoomScaleNormal="90" workbookViewId="0"/>
  </sheetViews>
  <sheetFormatPr baseColWidth="10" defaultColWidth="14.5" defaultRowHeight="16"/>
  <cols>
    <col min="1" max="1" width="2.33203125" customWidth="1"/>
    <col min="2" max="2" width="4.83203125" customWidth="1"/>
    <col min="4" max="4" width="7.5" customWidth="1"/>
    <col min="5" max="5" width="24.6640625" customWidth="1"/>
    <col min="6" max="6" width="11.83203125" customWidth="1"/>
    <col min="7" max="7" width="10.83203125" customWidth="1"/>
    <col min="8" max="8" width="9.1640625" customWidth="1"/>
    <col min="9" max="9" width="8.5" customWidth="1"/>
    <col min="10" max="10" width="13.83203125" customWidth="1"/>
    <col min="11" max="11" width="10.1640625" customWidth="1"/>
    <col min="12" max="12" width="16.6640625" customWidth="1"/>
    <col min="13" max="13" width="20.5" customWidth="1"/>
    <col min="14" max="14" width="23.5" customWidth="1"/>
    <col min="15" max="15" width="24.5" customWidth="1"/>
    <col min="18" max="18" width="14.5" customWidth="1"/>
    <col min="21" max="21" width="18.1640625" customWidth="1"/>
  </cols>
  <sheetData>
    <row r="1" spans="3:35" s="101" customFormat="1" ht="31">
      <c r="C1" s="104" t="s">
        <v>226</v>
      </c>
      <c r="D1" s="102"/>
      <c r="F1" s="102"/>
      <c r="G1" s="102"/>
    </row>
    <row r="2" spans="3:35" s="103" customFormat="1" ht="17" customHeight="1"/>
    <row r="3" spans="3:35" s="15" customFormat="1" ht="25" customHeight="1">
      <c r="C3" s="942" t="s">
        <v>203</v>
      </c>
      <c r="D3" s="899"/>
      <c r="E3" s="899"/>
      <c r="F3" s="899"/>
      <c r="G3" s="899"/>
      <c r="H3" s="899"/>
      <c r="I3" s="899"/>
      <c r="J3" s="899"/>
      <c r="K3" s="899"/>
      <c r="L3" s="899"/>
      <c r="M3" s="899"/>
      <c r="N3" s="899"/>
    </row>
    <row r="4" spans="3:35" ht="306" customHeight="1">
      <c r="C4" s="926" t="s">
        <v>202</v>
      </c>
      <c r="D4" s="969"/>
      <c r="E4" s="969"/>
      <c r="F4" s="969"/>
      <c r="G4" s="969"/>
      <c r="H4" s="969"/>
      <c r="I4" s="969"/>
      <c r="J4" s="969"/>
      <c r="K4" s="969"/>
      <c r="L4" s="969"/>
      <c r="M4" s="969"/>
      <c r="N4" s="969"/>
      <c r="O4" s="144"/>
      <c r="P4" s="144"/>
      <c r="Q4" s="144"/>
      <c r="R4" s="144"/>
      <c r="S4" s="144"/>
      <c r="T4" s="144"/>
      <c r="U4" s="144"/>
      <c r="V4" s="142"/>
      <c r="W4" s="142"/>
      <c r="X4" s="142"/>
      <c r="Y4" s="142"/>
      <c r="Z4" s="142"/>
      <c r="AA4" s="142"/>
      <c r="AB4" s="142"/>
      <c r="AC4" s="142"/>
      <c r="AD4" s="142"/>
      <c r="AE4" s="142"/>
      <c r="AF4" s="142"/>
      <c r="AG4" s="142"/>
      <c r="AH4" s="142"/>
      <c r="AI4" s="142"/>
    </row>
    <row r="5" spans="3:35">
      <c r="C5" s="141"/>
      <c r="D5" s="141"/>
      <c r="E5" s="141"/>
      <c r="F5" s="141"/>
      <c r="G5" s="141"/>
      <c r="H5" s="141"/>
      <c r="I5" s="141"/>
      <c r="J5" s="141"/>
      <c r="K5" s="141"/>
      <c r="L5" s="141"/>
      <c r="M5" s="141"/>
      <c r="N5" s="141"/>
      <c r="O5" s="141"/>
      <c r="P5" s="141"/>
      <c r="Q5" s="141"/>
      <c r="R5" s="141"/>
      <c r="S5" s="141"/>
      <c r="T5" s="141"/>
      <c r="U5" s="141"/>
      <c r="V5" s="142"/>
      <c r="W5" s="142"/>
      <c r="X5" s="142"/>
      <c r="Y5" s="142"/>
      <c r="Z5" s="142"/>
      <c r="AA5" s="142"/>
      <c r="AB5" s="142"/>
      <c r="AC5" s="142"/>
      <c r="AD5" s="142"/>
      <c r="AE5" s="142"/>
      <c r="AF5" s="142"/>
      <c r="AG5" s="142"/>
      <c r="AH5" s="142"/>
      <c r="AI5" s="142"/>
    </row>
    <row r="6" spans="3:35" s="2" customFormat="1" ht="89" customHeight="1">
      <c r="C6" s="510" t="s">
        <v>204</v>
      </c>
      <c r="D6" s="511" t="s">
        <v>40</v>
      </c>
      <c r="E6" s="511" t="s">
        <v>205</v>
      </c>
      <c r="F6" s="511" t="s">
        <v>206</v>
      </c>
      <c r="G6" s="511" t="s">
        <v>207</v>
      </c>
      <c r="H6" s="511" t="s">
        <v>208</v>
      </c>
      <c r="I6" s="511" t="s">
        <v>209</v>
      </c>
      <c r="J6" s="511" t="s">
        <v>210</v>
      </c>
      <c r="K6" s="511" t="s">
        <v>211</v>
      </c>
      <c r="L6" s="511" t="s">
        <v>212</v>
      </c>
      <c r="M6" s="511" t="s">
        <v>213</v>
      </c>
      <c r="N6" s="511" t="s">
        <v>214</v>
      </c>
      <c r="O6" s="511" t="s">
        <v>215</v>
      </c>
      <c r="P6" s="511" t="s">
        <v>41</v>
      </c>
      <c r="Q6" s="511" t="s">
        <v>216</v>
      </c>
      <c r="R6" s="511" t="s">
        <v>217</v>
      </c>
      <c r="S6" s="511" t="s">
        <v>218</v>
      </c>
      <c r="T6" s="511" t="s">
        <v>219</v>
      </c>
      <c r="U6" s="512" t="s">
        <v>220</v>
      </c>
      <c r="V6" s="95"/>
      <c r="W6" s="95"/>
      <c r="X6" s="95"/>
      <c r="Y6" s="95"/>
      <c r="Z6" s="95"/>
      <c r="AA6" s="95"/>
      <c r="AB6" s="95"/>
      <c r="AC6" s="95"/>
      <c r="AD6" s="95"/>
      <c r="AE6" s="95"/>
      <c r="AF6" s="95"/>
      <c r="AG6" s="95"/>
      <c r="AH6" s="95"/>
      <c r="AI6" s="95"/>
    </row>
    <row r="7" spans="3:35" s="2" customFormat="1" ht="34">
      <c r="C7" s="503" t="s">
        <v>42</v>
      </c>
      <c r="D7" s="501">
        <v>41</v>
      </c>
      <c r="E7" s="503" t="s">
        <v>221</v>
      </c>
      <c r="F7" s="515">
        <v>0.68</v>
      </c>
      <c r="G7" s="515">
        <v>0.32</v>
      </c>
      <c r="H7" s="515">
        <v>0.12</v>
      </c>
      <c r="I7" s="515">
        <v>7.0000000000000007E-2</v>
      </c>
      <c r="J7" s="515" t="s">
        <v>43</v>
      </c>
      <c r="K7" s="515">
        <v>0.24</v>
      </c>
      <c r="L7" s="515">
        <v>0.05</v>
      </c>
      <c r="M7" s="515" t="s">
        <v>43</v>
      </c>
      <c r="N7" s="501" t="s">
        <v>43</v>
      </c>
      <c r="O7" s="501" t="s">
        <v>43</v>
      </c>
      <c r="P7" s="501" t="s">
        <v>43</v>
      </c>
      <c r="Q7" s="501" t="s">
        <v>43</v>
      </c>
      <c r="R7" s="501" t="s">
        <v>43</v>
      </c>
      <c r="S7" s="501" t="s">
        <v>43</v>
      </c>
      <c r="T7" s="501" t="s">
        <v>43</v>
      </c>
      <c r="U7" s="515">
        <v>0.15</v>
      </c>
      <c r="V7" s="145"/>
      <c r="W7" s="145"/>
      <c r="X7" s="145"/>
      <c r="Y7" s="145"/>
      <c r="Z7" s="145"/>
      <c r="AA7" s="145"/>
      <c r="AB7" s="145"/>
      <c r="AC7" s="145"/>
      <c r="AD7" s="145"/>
      <c r="AE7" s="145"/>
      <c r="AF7" s="145"/>
      <c r="AG7" s="145"/>
      <c r="AH7" s="145"/>
      <c r="AI7" s="145"/>
    </row>
    <row r="8" spans="3:35" s="2" customFormat="1" ht="34">
      <c r="C8" s="503" t="s">
        <v>44</v>
      </c>
      <c r="D8" s="501">
        <v>99</v>
      </c>
      <c r="E8" s="503" t="s">
        <v>221</v>
      </c>
      <c r="F8" s="515">
        <v>0.77</v>
      </c>
      <c r="G8" s="515">
        <v>0.23</v>
      </c>
      <c r="H8" s="515" t="s">
        <v>43</v>
      </c>
      <c r="I8" s="515">
        <v>0.04</v>
      </c>
      <c r="J8" s="515" t="s">
        <v>43</v>
      </c>
      <c r="K8" s="515">
        <v>0.13</v>
      </c>
      <c r="L8" s="515">
        <v>0.04</v>
      </c>
      <c r="M8" s="515" t="s">
        <v>43</v>
      </c>
      <c r="N8" s="501" t="s">
        <v>43</v>
      </c>
      <c r="O8" s="501" t="s">
        <v>43</v>
      </c>
      <c r="P8" s="501" t="s">
        <v>43</v>
      </c>
      <c r="Q8" s="501" t="s">
        <v>43</v>
      </c>
      <c r="R8" s="501" t="s">
        <v>43</v>
      </c>
      <c r="S8" s="501" t="s">
        <v>43</v>
      </c>
      <c r="T8" s="501" t="s">
        <v>43</v>
      </c>
      <c r="U8" s="515">
        <v>0.11</v>
      </c>
      <c r="V8" s="145"/>
      <c r="W8" s="145"/>
      <c r="X8" s="145"/>
      <c r="Y8" s="145"/>
      <c r="Z8" s="145"/>
      <c r="AA8" s="145"/>
      <c r="AB8" s="145"/>
      <c r="AC8" s="145"/>
      <c r="AD8" s="145"/>
      <c r="AE8" s="145"/>
      <c r="AF8" s="145"/>
      <c r="AG8" s="145"/>
      <c r="AH8" s="145"/>
      <c r="AI8" s="145"/>
    </row>
    <row r="9" spans="3:35" s="2" customFormat="1" ht="34">
      <c r="C9" s="503" t="s">
        <v>45</v>
      </c>
      <c r="D9" s="501">
        <v>138</v>
      </c>
      <c r="E9" s="503" t="s">
        <v>221</v>
      </c>
      <c r="F9" s="515">
        <v>0.74</v>
      </c>
      <c r="G9" s="515">
        <v>0.26</v>
      </c>
      <c r="H9" s="515">
        <v>7.0000000000000007E-2</v>
      </c>
      <c r="I9" s="515">
        <v>0.09</v>
      </c>
      <c r="J9" s="515" t="s">
        <v>43</v>
      </c>
      <c r="K9" s="515">
        <v>0.11</v>
      </c>
      <c r="L9" s="515">
        <v>0.12</v>
      </c>
      <c r="M9" s="515" t="s">
        <v>43</v>
      </c>
      <c r="N9" s="501" t="s">
        <v>43</v>
      </c>
      <c r="O9" s="501">
        <v>10</v>
      </c>
      <c r="P9" s="501" t="s">
        <v>43</v>
      </c>
      <c r="Q9" s="501" t="s">
        <v>43</v>
      </c>
      <c r="R9" s="501" t="s">
        <v>43</v>
      </c>
      <c r="S9" s="501" t="s">
        <v>43</v>
      </c>
      <c r="T9" s="501" t="s">
        <v>43</v>
      </c>
      <c r="U9" s="515" t="s">
        <v>43</v>
      </c>
      <c r="V9" s="145"/>
      <c r="W9" s="145"/>
      <c r="X9" s="145"/>
      <c r="Y9" s="145"/>
      <c r="Z9" s="145"/>
      <c r="AA9" s="145"/>
      <c r="AB9" s="145"/>
      <c r="AC9" s="145"/>
      <c r="AD9" s="145"/>
      <c r="AE9" s="145"/>
      <c r="AF9" s="145"/>
      <c r="AG9" s="145"/>
      <c r="AH9" s="145"/>
      <c r="AI9" s="145"/>
    </row>
    <row r="10" spans="3:35" s="2" customFormat="1" ht="68">
      <c r="C10" s="503" t="s">
        <v>46</v>
      </c>
      <c r="D10" s="501">
        <v>1099</v>
      </c>
      <c r="E10" s="503" t="s">
        <v>221</v>
      </c>
      <c r="F10" s="515">
        <v>0.93600000000000005</v>
      </c>
      <c r="G10" s="515">
        <v>0.05</v>
      </c>
      <c r="H10" s="515" t="s">
        <v>43</v>
      </c>
      <c r="I10" s="515">
        <v>0.01</v>
      </c>
      <c r="J10" s="515" t="s">
        <v>43</v>
      </c>
      <c r="K10" s="516">
        <v>0.51</v>
      </c>
      <c r="L10" s="515">
        <v>2.3E-2</v>
      </c>
      <c r="M10" s="498" t="s">
        <v>484</v>
      </c>
      <c r="N10" s="498" t="s">
        <v>485</v>
      </c>
      <c r="O10" s="501">
        <v>12</v>
      </c>
      <c r="P10" s="501" t="s">
        <v>43</v>
      </c>
      <c r="Q10" s="501" t="s">
        <v>43</v>
      </c>
      <c r="R10" s="501" t="s">
        <v>43</v>
      </c>
      <c r="S10" s="501" t="s">
        <v>43</v>
      </c>
      <c r="T10" s="501" t="s">
        <v>43</v>
      </c>
      <c r="U10" s="515">
        <v>1.4E-2</v>
      </c>
      <c r="V10" s="145"/>
      <c r="W10" s="145"/>
      <c r="X10" s="145"/>
      <c r="Y10" s="145"/>
      <c r="Z10" s="145"/>
      <c r="AA10" s="145"/>
      <c r="AB10" s="145"/>
      <c r="AC10" s="145"/>
      <c r="AD10" s="145"/>
      <c r="AE10" s="145"/>
      <c r="AF10" s="145"/>
      <c r="AG10" s="145"/>
      <c r="AH10" s="145"/>
      <c r="AI10" s="145"/>
    </row>
    <row r="11" spans="3:35" s="2" customFormat="1" ht="34">
      <c r="C11" s="503" t="s">
        <v>47</v>
      </c>
      <c r="D11" s="498">
        <v>52</v>
      </c>
      <c r="E11" s="503" t="s">
        <v>222</v>
      </c>
      <c r="F11" s="515" t="s">
        <v>43</v>
      </c>
      <c r="G11" s="515">
        <v>0.01</v>
      </c>
      <c r="H11" s="515">
        <v>0.23</v>
      </c>
      <c r="I11" s="515">
        <v>0.35</v>
      </c>
      <c r="J11" s="515" t="s">
        <v>43</v>
      </c>
      <c r="K11" s="515">
        <v>0.55800000000000005</v>
      </c>
      <c r="L11" s="515">
        <v>0.42299999999999999</v>
      </c>
      <c r="M11" s="515" t="s">
        <v>43</v>
      </c>
      <c r="N11" s="501" t="s">
        <v>43</v>
      </c>
      <c r="O11" s="501" t="s">
        <v>43</v>
      </c>
      <c r="P11" s="501" t="s">
        <v>43</v>
      </c>
      <c r="Q11" s="501" t="s">
        <v>43</v>
      </c>
      <c r="R11" s="501" t="s">
        <v>43</v>
      </c>
      <c r="S11" s="501" t="s">
        <v>43</v>
      </c>
      <c r="T11" s="501" t="s">
        <v>43</v>
      </c>
      <c r="U11" s="515">
        <v>0.62</v>
      </c>
      <c r="V11" s="145"/>
      <c r="W11" s="145"/>
      <c r="X11" s="145"/>
      <c r="Y11" s="145"/>
      <c r="Z11" s="145"/>
      <c r="AA11" s="145"/>
      <c r="AB11" s="145"/>
      <c r="AC11" s="145"/>
      <c r="AD11" s="145"/>
      <c r="AE11" s="145"/>
      <c r="AF11" s="145"/>
      <c r="AG11" s="145"/>
      <c r="AH11" s="145"/>
      <c r="AI11" s="145"/>
    </row>
    <row r="12" spans="3:35" s="2" customFormat="1" ht="68">
      <c r="C12" s="503" t="s">
        <v>48</v>
      </c>
      <c r="D12" s="501">
        <v>191</v>
      </c>
      <c r="E12" s="503" t="s">
        <v>221</v>
      </c>
      <c r="F12" s="515" t="s">
        <v>43</v>
      </c>
      <c r="G12" s="515">
        <v>0.26</v>
      </c>
      <c r="H12" s="515">
        <v>0.17</v>
      </c>
      <c r="I12" s="515">
        <v>0.2</v>
      </c>
      <c r="J12" s="515" t="s">
        <v>43</v>
      </c>
      <c r="K12" s="515">
        <v>0.14000000000000001</v>
      </c>
      <c r="L12" s="515">
        <v>0.17</v>
      </c>
      <c r="M12" s="498" t="s">
        <v>486</v>
      </c>
      <c r="N12" s="498" t="s">
        <v>487</v>
      </c>
      <c r="O12" s="501">
        <v>11</v>
      </c>
      <c r="P12" s="501">
        <v>8</v>
      </c>
      <c r="Q12" s="515">
        <v>0.38</v>
      </c>
      <c r="R12" s="501" t="s">
        <v>43</v>
      </c>
      <c r="S12" s="515">
        <v>0.35</v>
      </c>
      <c r="T12" s="515">
        <v>0.28000000000000003</v>
      </c>
      <c r="U12" s="515">
        <v>0.28000000000000003</v>
      </c>
      <c r="V12" s="145"/>
      <c r="W12" s="145"/>
      <c r="X12" s="145"/>
      <c r="Y12" s="145"/>
      <c r="Z12" s="145"/>
      <c r="AA12" s="145"/>
      <c r="AB12" s="145"/>
      <c r="AC12" s="145"/>
      <c r="AD12" s="145"/>
      <c r="AE12" s="145"/>
      <c r="AF12" s="145"/>
      <c r="AG12" s="145"/>
      <c r="AH12" s="145"/>
      <c r="AI12" s="145"/>
    </row>
    <row r="13" spans="3:35" s="2" customFormat="1" ht="34">
      <c r="C13" s="517" t="s">
        <v>49</v>
      </c>
      <c r="D13" s="501">
        <v>155</v>
      </c>
      <c r="E13" s="503" t="s">
        <v>221</v>
      </c>
      <c r="F13" s="515" t="s">
        <v>43</v>
      </c>
      <c r="G13" s="515" t="s">
        <v>43</v>
      </c>
      <c r="H13" s="515" t="s">
        <v>43</v>
      </c>
      <c r="I13" s="515" t="s">
        <v>43</v>
      </c>
      <c r="J13" s="515">
        <v>0.65800000000000003</v>
      </c>
      <c r="K13" s="515" t="s">
        <v>43</v>
      </c>
      <c r="L13" s="515">
        <v>0.65800000000000003</v>
      </c>
      <c r="M13" s="515" t="s">
        <v>43</v>
      </c>
      <c r="N13" s="515" t="s">
        <v>43</v>
      </c>
      <c r="O13" s="501" t="s">
        <v>43</v>
      </c>
      <c r="P13" s="501" t="s">
        <v>43</v>
      </c>
      <c r="Q13" s="515">
        <v>0.40600000000000003</v>
      </c>
      <c r="R13" s="515" t="s">
        <v>43</v>
      </c>
      <c r="S13" s="515">
        <v>0.35499999999999998</v>
      </c>
      <c r="T13" s="515">
        <v>0.23899999999999999</v>
      </c>
      <c r="U13" s="515" t="s">
        <v>43</v>
      </c>
      <c r="V13" s="145"/>
      <c r="W13" s="145"/>
      <c r="X13" s="145"/>
      <c r="Y13" s="145"/>
      <c r="Z13" s="145"/>
      <c r="AA13" s="145"/>
      <c r="AB13" s="145"/>
      <c r="AC13" s="145"/>
      <c r="AD13" s="145"/>
      <c r="AE13" s="145"/>
      <c r="AF13" s="145"/>
      <c r="AG13" s="145"/>
      <c r="AH13" s="145"/>
      <c r="AI13" s="145"/>
    </row>
    <row r="14" spans="3:35" s="2" customFormat="1" ht="85">
      <c r="C14" s="517" t="s">
        <v>50</v>
      </c>
      <c r="D14" s="498">
        <v>44672</v>
      </c>
      <c r="E14" s="503" t="s">
        <v>223</v>
      </c>
      <c r="F14" s="515"/>
      <c r="G14" s="515"/>
      <c r="H14" s="515"/>
      <c r="I14" s="515"/>
      <c r="J14" s="515"/>
      <c r="K14" s="515"/>
      <c r="L14" s="515"/>
      <c r="M14" s="515"/>
      <c r="N14" s="515"/>
      <c r="O14" s="501"/>
      <c r="P14" s="501"/>
      <c r="Q14" s="515">
        <v>0.81</v>
      </c>
      <c r="R14" s="501" t="s">
        <v>43</v>
      </c>
      <c r="S14" s="515">
        <v>0.14000000000000001</v>
      </c>
      <c r="T14" s="515">
        <v>0.05</v>
      </c>
      <c r="U14" s="515">
        <v>2.3E-2</v>
      </c>
      <c r="V14" s="145"/>
      <c r="W14" s="145"/>
      <c r="X14" s="145"/>
      <c r="Y14" s="145"/>
      <c r="Z14" s="145"/>
      <c r="AA14" s="145"/>
      <c r="AB14" s="145"/>
      <c r="AC14" s="145"/>
      <c r="AD14" s="145"/>
      <c r="AE14" s="145"/>
      <c r="AF14" s="145"/>
      <c r="AG14" s="145"/>
      <c r="AH14" s="145"/>
      <c r="AI14" s="145"/>
    </row>
    <row r="15" spans="3:35" s="2" customFormat="1">
      <c r="C15" s="148" t="s">
        <v>224</v>
      </c>
      <c r="D15" s="148"/>
      <c r="E15" s="148"/>
      <c r="F15" s="148"/>
      <c r="G15" s="148"/>
      <c r="H15" s="149"/>
      <c r="I15" s="146"/>
      <c r="J15" s="145"/>
      <c r="K15" s="146"/>
      <c r="L15" s="145"/>
      <c r="M15" s="146"/>
      <c r="N15" s="146"/>
      <c r="O15" s="145"/>
      <c r="P15" s="145"/>
      <c r="Q15" s="145"/>
      <c r="R15" s="145"/>
      <c r="S15" s="145"/>
      <c r="T15" s="145"/>
      <c r="U15" s="146"/>
      <c r="V15" s="145"/>
      <c r="W15" s="145"/>
      <c r="X15" s="145"/>
      <c r="Y15" s="145"/>
      <c r="Z15" s="145"/>
      <c r="AA15" s="145"/>
      <c r="AB15" s="145"/>
      <c r="AC15" s="145"/>
      <c r="AD15" s="145"/>
      <c r="AE15" s="145"/>
      <c r="AF15" s="145"/>
      <c r="AG15" s="145"/>
      <c r="AH15" s="145"/>
      <c r="AI15" s="145"/>
    </row>
    <row r="16" spans="3:35" s="2" customFormat="1">
      <c r="C16" s="148"/>
      <c r="D16" s="148"/>
      <c r="E16" s="150"/>
      <c r="F16" s="150"/>
      <c r="G16" s="150"/>
      <c r="H16" s="148"/>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row>
    <row r="17" spans="3:35" s="2" customFormat="1">
      <c r="C17" s="148"/>
      <c r="D17" s="148"/>
      <c r="E17" s="148"/>
      <c r="F17" s="148"/>
      <c r="G17" s="148"/>
      <c r="H17" s="148"/>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row>
    <row r="18" spans="3:35" s="2" customFormat="1" ht="20" customHeight="1">
      <c r="C18" s="513" t="s">
        <v>225</v>
      </c>
      <c r="D18" s="514" t="s">
        <v>121</v>
      </c>
      <c r="E18" s="262"/>
      <c r="F18" s="262"/>
      <c r="G18" s="262"/>
      <c r="H18" s="262"/>
      <c r="I18" s="262"/>
      <c r="J18" s="262"/>
      <c r="K18" s="262"/>
      <c r="L18" s="262"/>
      <c r="M18" s="262"/>
      <c r="N18" s="263"/>
      <c r="O18" s="145"/>
      <c r="P18" s="145"/>
      <c r="Q18" s="145"/>
      <c r="R18" s="145"/>
      <c r="S18" s="145"/>
      <c r="T18" s="145"/>
      <c r="U18" s="145"/>
      <c r="V18" s="145"/>
      <c r="W18" s="145"/>
      <c r="X18" s="145"/>
      <c r="Y18" s="145"/>
      <c r="Z18" s="145"/>
      <c r="AA18" s="145"/>
      <c r="AB18" s="145"/>
      <c r="AC18" s="145"/>
      <c r="AD18" s="145"/>
      <c r="AE18" s="145"/>
      <c r="AF18" s="145"/>
      <c r="AG18" s="145"/>
      <c r="AH18" s="145"/>
      <c r="AI18" s="145"/>
    </row>
    <row r="19" spans="3:35" s="2" customFormat="1" ht="35" customHeight="1">
      <c r="C19" s="518">
        <v>1</v>
      </c>
      <c r="D19" s="965" t="s">
        <v>51</v>
      </c>
      <c r="E19" s="964"/>
      <c r="F19" s="964"/>
      <c r="G19" s="964"/>
      <c r="H19" s="964"/>
      <c r="I19" s="964"/>
      <c r="J19" s="964"/>
      <c r="K19" s="964"/>
      <c r="L19" s="964"/>
      <c r="M19" s="964"/>
      <c r="N19" s="964"/>
      <c r="O19" s="145"/>
      <c r="P19" s="145"/>
      <c r="Q19" s="145"/>
      <c r="R19" s="145"/>
      <c r="S19" s="145"/>
      <c r="T19" s="145"/>
      <c r="U19" s="145"/>
      <c r="V19" s="145"/>
      <c r="W19" s="145"/>
      <c r="X19" s="145"/>
      <c r="Y19" s="145"/>
      <c r="Z19" s="145"/>
      <c r="AA19" s="145"/>
      <c r="AB19" s="145"/>
      <c r="AC19" s="145"/>
      <c r="AD19" s="145"/>
      <c r="AE19" s="145"/>
      <c r="AF19" s="145"/>
      <c r="AG19" s="145"/>
      <c r="AH19" s="145"/>
      <c r="AI19" s="145"/>
    </row>
    <row r="20" spans="3:35" s="2" customFormat="1" ht="58" customHeight="1">
      <c r="C20" s="518">
        <v>2</v>
      </c>
      <c r="D20" s="965" t="s">
        <v>52</v>
      </c>
      <c r="E20" s="964"/>
      <c r="F20" s="964"/>
      <c r="G20" s="964"/>
      <c r="H20" s="964"/>
      <c r="I20" s="964"/>
      <c r="J20" s="964"/>
      <c r="K20" s="964"/>
      <c r="L20" s="964"/>
      <c r="M20" s="964"/>
      <c r="N20" s="964"/>
      <c r="O20" s="145"/>
      <c r="P20" s="145"/>
      <c r="Q20" s="145"/>
      <c r="R20" s="145"/>
      <c r="S20" s="145"/>
      <c r="T20" s="145"/>
      <c r="U20" s="145"/>
      <c r="V20" s="145"/>
      <c r="W20" s="145"/>
      <c r="X20" s="145"/>
      <c r="Y20" s="145"/>
      <c r="Z20" s="145"/>
      <c r="AA20" s="145"/>
      <c r="AB20" s="145"/>
      <c r="AC20" s="145"/>
      <c r="AD20" s="145"/>
      <c r="AE20" s="145"/>
      <c r="AF20" s="145"/>
      <c r="AG20" s="145"/>
      <c r="AH20" s="145"/>
      <c r="AI20" s="145"/>
    </row>
    <row r="21" spans="3:35" s="2" customFormat="1" ht="35" customHeight="1">
      <c r="C21" s="518">
        <v>3</v>
      </c>
      <c r="D21" s="965" t="s">
        <v>53</v>
      </c>
      <c r="E21" s="964"/>
      <c r="F21" s="964"/>
      <c r="G21" s="964"/>
      <c r="H21" s="964"/>
      <c r="I21" s="964"/>
      <c r="J21" s="964"/>
      <c r="K21" s="964"/>
      <c r="L21" s="964"/>
      <c r="M21" s="964"/>
      <c r="N21" s="964"/>
      <c r="O21" s="145"/>
      <c r="P21" s="145"/>
      <c r="Q21" s="145"/>
      <c r="R21" s="145"/>
      <c r="S21" s="145"/>
      <c r="T21" s="145"/>
      <c r="U21" s="145"/>
      <c r="V21" s="145"/>
      <c r="W21" s="145"/>
      <c r="X21" s="145"/>
      <c r="Y21" s="145"/>
      <c r="Z21" s="145"/>
      <c r="AA21" s="145"/>
      <c r="AB21" s="145"/>
      <c r="AC21" s="145"/>
      <c r="AD21" s="145"/>
      <c r="AE21" s="145"/>
      <c r="AF21" s="145"/>
      <c r="AG21" s="145"/>
      <c r="AH21" s="145"/>
      <c r="AI21" s="145"/>
    </row>
    <row r="22" spans="3:35" s="2" customFormat="1" ht="35" customHeight="1">
      <c r="C22" s="518">
        <v>4</v>
      </c>
      <c r="D22" s="965" t="s">
        <v>54</v>
      </c>
      <c r="E22" s="964"/>
      <c r="F22" s="964"/>
      <c r="G22" s="964"/>
      <c r="H22" s="964"/>
      <c r="I22" s="964"/>
      <c r="J22" s="964"/>
      <c r="K22" s="964"/>
      <c r="L22" s="964"/>
      <c r="M22" s="964"/>
      <c r="N22" s="964"/>
      <c r="O22" s="145"/>
      <c r="P22" s="145"/>
      <c r="Q22" s="145"/>
      <c r="R22" s="145"/>
      <c r="S22" s="145"/>
      <c r="T22" s="145"/>
      <c r="U22" s="145"/>
      <c r="V22" s="145"/>
      <c r="W22" s="145"/>
      <c r="X22" s="145"/>
      <c r="Y22" s="145"/>
      <c r="Z22" s="145"/>
      <c r="AA22" s="145"/>
      <c r="AB22" s="145"/>
      <c r="AC22" s="145"/>
      <c r="AD22" s="145"/>
      <c r="AE22" s="145"/>
      <c r="AF22" s="145"/>
      <c r="AG22" s="145"/>
      <c r="AH22" s="145"/>
      <c r="AI22" s="145"/>
    </row>
    <row r="23" spans="3:35" s="2" customFormat="1" ht="35" customHeight="1">
      <c r="C23" s="518">
        <v>5</v>
      </c>
      <c r="D23" s="965" t="s">
        <v>55</v>
      </c>
      <c r="E23" s="964"/>
      <c r="F23" s="964"/>
      <c r="G23" s="964"/>
      <c r="H23" s="964"/>
      <c r="I23" s="964"/>
      <c r="J23" s="964"/>
      <c r="K23" s="964"/>
      <c r="L23" s="964"/>
      <c r="M23" s="964"/>
      <c r="N23" s="964"/>
      <c r="O23" s="145"/>
      <c r="P23" s="145"/>
      <c r="Q23" s="145"/>
      <c r="R23" s="145"/>
      <c r="S23" s="145"/>
      <c r="T23" s="145"/>
      <c r="U23" s="145"/>
      <c r="V23" s="145"/>
      <c r="W23" s="145"/>
      <c r="X23" s="145"/>
      <c r="Y23" s="145"/>
      <c r="Z23" s="145"/>
      <c r="AA23" s="145"/>
      <c r="AB23" s="145"/>
      <c r="AC23" s="145"/>
      <c r="AD23" s="145"/>
      <c r="AE23" s="145"/>
      <c r="AF23" s="145"/>
      <c r="AG23" s="145"/>
      <c r="AH23" s="145"/>
      <c r="AI23" s="145"/>
    </row>
    <row r="24" spans="3:35" s="2" customFormat="1" ht="35" customHeight="1">
      <c r="C24" s="518">
        <v>6</v>
      </c>
      <c r="D24" s="965" t="s">
        <v>56</v>
      </c>
      <c r="E24" s="964"/>
      <c r="F24" s="964"/>
      <c r="G24" s="964"/>
      <c r="H24" s="964"/>
      <c r="I24" s="964"/>
      <c r="J24" s="964"/>
      <c r="K24" s="964"/>
      <c r="L24" s="964"/>
      <c r="M24" s="964"/>
      <c r="N24" s="964"/>
      <c r="O24" s="145"/>
      <c r="P24" s="145"/>
      <c r="Q24" s="145"/>
      <c r="R24" s="145"/>
      <c r="S24" s="145"/>
      <c r="T24" s="145"/>
      <c r="U24" s="145"/>
      <c r="V24" s="145"/>
      <c r="W24" s="145"/>
      <c r="X24" s="145"/>
      <c r="Y24" s="145"/>
      <c r="Z24" s="145"/>
      <c r="AA24" s="145"/>
      <c r="AB24" s="145"/>
      <c r="AC24" s="145"/>
      <c r="AD24" s="145"/>
      <c r="AE24" s="145"/>
      <c r="AF24" s="145"/>
      <c r="AG24" s="145"/>
      <c r="AH24" s="145"/>
      <c r="AI24" s="145"/>
    </row>
    <row r="25" spans="3:35" s="2" customFormat="1" ht="35" customHeight="1">
      <c r="C25" s="518">
        <v>7</v>
      </c>
      <c r="D25" s="965" t="s">
        <v>62</v>
      </c>
      <c r="E25" s="964"/>
      <c r="F25" s="964"/>
      <c r="G25" s="964"/>
      <c r="H25" s="964"/>
      <c r="I25" s="964"/>
      <c r="J25" s="964"/>
      <c r="K25" s="964"/>
      <c r="L25" s="964"/>
      <c r="M25" s="964"/>
      <c r="N25" s="964"/>
      <c r="O25" s="145"/>
      <c r="P25" s="145"/>
      <c r="Q25" s="145"/>
      <c r="R25" s="145"/>
      <c r="S25" s="145"/>
      <c r="T25" s="145"/>
      <c r="U25" s="145"/>
      <c r="V25" s="145"/>
      <c r="W25" s="145"/>
      <c r="X25" s="145"/>
      <c r="Y25" s="145"/>
      <c r="Z25" s="145"/>
      <c r="AA25" s="145"/>
      <c r="AB25" s="145"/>
      <c r="AC25" s="145"/>
      <c r="AD25" s="145"/>
      <c r="AE25" s="145"/>
      <c r="AF25" s="145"/>
      <c r="AG25" s="145"/>
      <c r="AH25" s="145"/>
      <c r="AI25" s="145"/>
    </row>
    <row r="26" spans="3:35" s="2" customFormat="1" ht="35" customHeight="1">
      <c r="C26" s="518">
        <v>8</v>
      </c>
      <c r="D26" s="965" t="s">
        <v>57</v>
      </c>
      <c r="E26" s="964"/>
      <c r="F26" s="964"/>
      <c r="G26" s="964"/>
      <c r="H26" s="964"/>
      <c r="I26" s="964"/>
      <c r="J26" s="964"/>
      <c r="K26" s="964"/>
      <c r="L26" s="964"/>
      <c r="M26" s="964"/>
      <c r="N26" s="964"/>
      <c r="O26" s="145"/>
      <c r="P26" s="145"/>
      <c r="Q26" s="145"/>
      <c r="R26" s="145"/>
      <c r="S26" s="145"/>
      <c r="T26" s="145"/>
      <c r="U26" s="145"/>
      <c r="V26" s="145"/>
      <c r="W26" s="145"/>
      <c r="X26" s="145"/>
      <c r="Y26" s="145"/>
      <c r="Z26" s="145"/>
      <c r="AA26" s="145"/>
      <c r="AB26" s="145"/>
      <c r="AC26" s="145"/>
      <c r="AD26" s="145"/>
      <c r="AE26" s="145"/>
      <c r="AF26" s="145"/>
      <c r="AG26" s="145"/>
      <c r="AH26" s="145"/>
      <c r="AI26" s="145"/>
    </row>
    <row r="27" spans="3:35" s="2" customFormat="1" ht="35" customHeight="1">
      <c r="C27" s="518">
        <v>9</v>
      </c>
      <c r="D27" s="965" t="s">
        <v>58</v>
      </c>
      <c r="E27" s="964"/>
      <c r="F27" s="964"/>
      <c r="G27" s="964"/>
      <c r="H27" s="964"/>
      <c r="I27" s="964"/>
      <c r="J27" s="964"/>
      <c r="K27" s="964"/>
      <c r="L27" s="964"/>
      <c r="M27" s="964"/>
      <c r="N27" s="964"/>
      <c r="O27" s="145"/>
      <c r="P27" s="145"/>
      <c r="Q27" s="145"/>
      <c r="R27" s="145"/>
      <c r="S27" s="145"/>
      <c r="T27" s="145"/>
      <c r="U27" s="145"/>
      <c r="V27" s="145"/>
      <c r="W27" s="145"/>
      <c r="X27" s="145"/>
      <c r="Y27" s="145"/>
      <c r="Z27" s="145"/>
      <c r="AA27" s="145"/>
      <c r="AB27" s="145"/>
      <c r="AC27" s="145"/>
      <c r="AD27" s="145"/>
      <c r="AE27" s="145"/>
      <c r="AF27" s="145"/>
      <c r="AG27" s="145"/>
      <c r="AH27" s="145"/>
      <c r="AI27" s="145"/>
    </row>
    <row r="28" spans="3:35" s="2" customFormat="1" ht="35" customHeight="1">
      <c r="C28" s="518">
        <v>10</v>
      </c>
      <c r="D28" s="965" t="s">
        <v>59</v>
      </c>
      <c r="E28" s="964"/>
      <c r="F28" s="964"/>
      <c r="G28" s="964"/>
      <c r="H28" s="964"/>
      <c r="I28" s="964"/>
      <c r="J28" s="964"/>
      <c r="K28" s="964"/>
      <c r="L28" s="964"/>
      <c r="M28" s="964"/>
      <c r="N28" s="964"/>
      <c r="O28" s="145"/>
      <c r="P28" s="145"/>
      <c r="Q28" s="145"/>
      <c r="R28" s="145"/>
      <c r="S28" s="145"/>
      <c r="T28" s="145"/>
      <c r="U28" s="145"/>
      <c r="V28" s="145"/>
      <c r="W28" s="145"/>
      <c r="X28" s="145"/>
      <c r="Y28" s="145"/>
      <c r="Z28" s="145"/>
      <c r="AA28" s="145"/>
      <c r="AB28" s="145"/>
      <c r="AC28" s="145"/>
      <c r="AD28" s="145"/>
      <c r="AE28" s="145"/>
      <c r="AF28" s="145"/>
      <c r="AG28" s="145"/>
      <c r="AH28" s="145"/>
      <c r="AI28" s="145"/>
    </row>
    <row r="29" spans="3:35" s="2" customFormat="1" ht="35" customHeight="1">
      <c r="C29" s="518">
        <v>11</v>
      </c>
      <c r="D29" s="965" t="s">
        <v>63</v>
      </c>
      <c r="E29" s="964"/>
      <c r="F29" s="964"/>
      <c r="G29" s="964"/>
      <c r="H29" s="964"/>
      <c r="I29" s="964"/>
      <c r="J29" s="964"/>
      <c r="K29" s="964"/>
      <c r="L29" s="964"/>
      <c r="M29" s="964"/>
      <c r="N29" s="964"/>
      <c r="O29" s="147"/>
      <c r="P29" s="147"/>
      <c r="Q29" s="147"/>
      <c r="R29" s="147"/>
      <c r="S29" s="147"/>
      <c r="T29" s="147"/>
      <c r="U29" s="147"/>
      <c r="V29" s="147"/>
      <c r="W29" s="147"/>
      <c r="X29" s="147"/>
      <c r="Y29" s="147"/>
      <c r="Z29" s="147"/>
      <c r="AA29" s="147"/>
      <c r="AB29" s="147"/>
      <c r="AC29" s="147"/>
      <c r="AD29" s="147"/>
      <c r="AE29" s="147"/>
      <c r="AF29" s="147"/>
      <c r="AG29" s="147"/>
      <c r="AH29" s="147"/>
      <c r="AI29" s="147"/>
    </row>
    <row r="30" spans="3:35" s="2" customFormat="1" ht="35" customHeight="1">
      <c r="C30" s="518">
        <v>12</v>
      </c>
      <c r="D30" s="966"/>
      <c r="E30" s="964"/>
      <c r="F30" s="964"/>
      <c r="G30" s="964"/>
      <c r="H30" s="964"/>
      <c r="I30" s="964"/>
      <c r="J30" s="964"/>
      <c r="K30" s="964"/>
      <c r="L30" s="964"/>
      <c r="M30" s="964"/>
      <c r="N30" s="964"/>
      <c r="O30" s="145"/>
      <c r="P30" s="145"/>
      <c r="Q30" s="145"/>
      <c r="R30" s="145"/>
      <c r="S30" s="145"/>
      <c r="T30" s="145"/>
      <c r="U30" s="145"/>
      <c r="V30" s="145"/>
      <c r="W30" s="145"/>
      <c r="X30" s="145"/>
      <c r="Y30" s="145"/>
      <c r="Z30" s="145"/>
      <c r="AA30" s="145"/>
      <c r="AB30" s="145"/>
      <c r="AC30" s="145"/>
      <c r="AD30" s="145"/>
      <c r="AE30" s="145"/>
      <c r="AF30" s="145"/>
      <c r="AG30" s="145"/>
      <c r="AH30" s="145"/>
      <c r="AI30" s="145"/>
    </row>
    <row r="31" spans="3:35" ht="35" customHeight="1">
      <c r="C31" s="518">
        <v>13</v>
      </c>
      <c r="D31" s="967"/>
      <c r="E31" s="964"/>
      <c r="F31" s="964"/>
      <c r="G31" s="964"/>
      <c r="H31" s="964"/>
      <c r="I31" s="964"/>
      <c r="J31" s="964"/>
      <c r="K31" s="964"/>
      <c r="L31" s="964"/>
      <c r="M31" s="964"/>
      <c r="N31" s="964"/>
      <c r="O31" s="143"/>
      <c r="P31" s="143"/>
      <c r="Q31" s="143"/>
      <c r="R31" s="143"/>
      <c r="S31" s="143"/>
      <c r="T31" s="143"/>
      <c r="U31" s="143"/>
      <c r="V31" s="143"/>
      <c r="W31" s="143"/>
      <c r="X31" s="143"/>
      <c r="Y31" s="143"/>
      <c r="Z31" s="143"/>
      <c r="AA31" s="143"/>
      <c r="AB31" s="143"/>
      <c r="AC31" s="143"/>
      <c r="AD31" s="143"/>
      <c r="AE31" s="143"/>
      <c r="AF31" s="143"/>
      <c r="AG31" s="143"/>
      <c r="AH31" s="143"/>
      <c r="AI31" s="143"/>
    </row>
    <row r="32" spans="3:35" ht="35" customHeight="1">
      <c r="C32" s="518">
        <v>14</v>
      </c>
      <c r="D32" s="968"/>
      <c r="E32" s="964"/>
      <c r="F32" s="964"/>
      <c r="G32" s="964"/>
      <c r="H32" s="964"/>
      <c r="I32" s="964"/>
      <c r="J32" s="964"/>
      <c r="K32" s="964"/>
      <c r="L32" s="964"/>
      <c r="M32" s="964"/>
      <c r="N32" s="964"/>
      <c r="O32" s="143"/>
      <c r="P32" s="143"/>
      <c r="Q32" s="143"/>
      <c r="R32" s="143"/>
      <c r="S32" s="143"/>
      <c r="T32" s="143"/>
      <c r="U32" s="143"/>
      <c r="V32" s="143"/>
      <c r="W32" s="143"/>
      <c r="X32" s="143"/>
      <c r="Y32" s="143"/>
      <c r="Z32" s="143"/>
      <c r="AA32" s="143"/>
      <c r="AB32" s="143"/>
      <c r="AC32" s="143"/>
      <c r="AD32" s="143"/>
      <c r="AE32" s="143"/>
      <c r="AF32" s="143"/>
      <c r="AG32" s="143"/>
      <c r="AH32" s="143"/>
      <c r="AI32" s="143"/>
    </row>
    <row r="33" spans="3:35" ht="35" customHeight="1">
      <c r="C33" s="518">
        <v>15</v>
      </c>
      <c r="D33" s="963"/>
      <c r="E33" s="964"/>
      <c r="F33" s="964"/>
      <c r="G33" s="964"/>
      <c r="H33" s="964"/>
      <c r="I33" s="964"/>
      <c r="J33" s="964"/>
      <c r="K33" s="964"/>
      <c r="L33" s="964"/>
      <c r="M33" s="964"/>
      <c r="N33" s="964"/>
      <c r="O33" s="143"/>
      <c r="P33" s="143"/>
      <c r="Q33" s="143"/>
      <c r="R33" s="143"/>
      <c r="S33" s="143"/>
      <c r="T33" s="143"/>
      <c r="U33" s="143"/>
      <c r="V33" s="143"/>
      <c r="W33" s="143"/>
      <c r="X33" s="143"/>
      <c r="Y33" s="143"/>
      <c r="Z33" s="143"/>
      <c r="AA33" s="143"/>
      <c r="AB33" s="143"/>
      <c r="AC33" s="143"/>
      <c r="AD33" s="143"/>
      <c r="AE33" s="143"/>
      <c r="AF33" s="143"/>
      <c r="AG33" s="143"/>
      <c r="AH33" s="143"/>
      <c r="AI33" s="143"/>
    </row>
    <row r="34" spans="3:35">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row>
    <row r="35" spans="3:35">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row>
    <row r="36" spans="3:35">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row>
    <row r="37" spans="3:35">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row>
    <row r="38" spans="3:35">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row>
    <row r="39" spans="3:35">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row>
    <row r="40" spans="3:35">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row>
    <row r="41" spans="3:35">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row>
    <row r="42" spans="3:35">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row>
    <row r="43" spans="3:35">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row>
    <row r="44" spans="3:35">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row>
    <row r="45" spans="3:35">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row>
    <row r="46" spans="3:35">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row>
    <row r="47" spans="3:35">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row>
    <row r="48" spans="3:35">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row>
    <row r="49" spans="3:35">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row>
    <row r="50" spans="3:35">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row>
    <row r="51" spans="3:35">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row>
    <row r="52" spans="3:35">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row>
    <row r="53" spans="3:35">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row>
    <row r="54" spans="3:35">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row>
    <row r="55" spans="3:35">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row>
    <row r="56" spans="3:35">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row>
    <row r="57" spans="3:35">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row>
    <row r="58" spans="3:35">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row>
    <row r="59" spans="3:35">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row>
    <row r="60" spans="3:35">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row>
    <row r="61" spans="3:35">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row>
    <row r="62" spans="3:35">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row>
    <row r="63" spans="3:35">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row>
    <row r="64" spans="3:35">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row>
    <row r="65" spans="3:35">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row>
    <row r="66" spans="3:35">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row>
    <row r="67" spans="3:35">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row>
    <row r="68" spans="3:35">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row>
    <row r="69" spans="3:35">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row>
    <row r="70" spans="3:35">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row>
    <row r="71" spans="3:35">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row>
    <row r="72" spans="3:35">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row>
    <row r="73" spans="3:35">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row>
    <row r="74" spans="3:35">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row>
    <row r="75" spans="3:35">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row>
    <row r="76" spans="3:35">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row>
    <row r="77" spans="3:35">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row>
    <row r="78" spans="3:35">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row>
    <row r="79" spans="3:35">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row>
    <row r="80" spans="3:35">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row>
    <row r="81" spans="3:35">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row>
    <row r="82" spans="3:35">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row>
    <row r="83" spans="3:35">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row>
    <row r="84" spans="3:35">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row>
    <row r="85" spans="3:35">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row>
    <row r="86" spans="3:35">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row>
    <row r="87" spans="3:35">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row>
    <row r="88" spans="3:35">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row>
    <row r="89" spans="3:35">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row>
    <row r="90" spans="3:35">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row>
    <row r="91" spans="3:35">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row>
    <row r="92" spans="3:35">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row>
    <row r="93" spans="3:35">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row>
    <row r="94" spans="3:35">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row>
    <row r="95" spans="3:35">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row>
    <row r="96" spans="3:35">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row>
    <row r="97" spans="3:35">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row>
    <row r="98" spans="3:35">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row>
    <row r="99" spans="3:35">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row>
    <row r="100" spans="3:35">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row>
    <row r="101" spans="3:35">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row>
    <row r="102" spans="3:35">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row>
    <row r="103" spans="3:35">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row>
    <row r="104" spans="3:35">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row>
    <row r="105" spans="3:35">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row>
    <row r="106" spans="3:35">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row>
    <row r="107" spans="3:35">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row>
    <row r="108" spans="3:35">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row>
    <row r="109" spans="3:35">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row>
    <row r="110" spans="3:35">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row>
    <row r="111" spans="3:35">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row>
    <row r="112" spans="3:35">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row>
    <row r="113" spans="3:35">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row>
    <row r="114" spans="3:35">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row>
    <row r="115" spans="3:35">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row>
    <row r="116" spans="3:35">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row>
    <row r="117" spans="3:35">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row>
    <row r="118" spans="3:35">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row>
    <row r="119" spans="3:35">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row>
    <row r="120" spans="3:35">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row>
    <row r="121" spans="3:35">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row>
    <row r="122" spans="3:35">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row>
    <row r="123" spans="3:35">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row>
    <row r="124" spans="3:35">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row>
    <row r="125" spans="3:35">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row>
    <row r="126" spans="3:35">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row>
    <row r="127" spans="3:35">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row>
    <row r="128" spans="3:35">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row>
    <row r="129" spans="3:35">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row>
    <row r="130" spans="3:35">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row>
    <row r="131" spans="3:35">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row>
    <row r="132" spans="3:35">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row>
    <row r="133" spans="3:35">
      <c r="C133" s="143"/>
      <c r="D133" s="143"/>
      <c r="E133" s="143"/>
      <c r="F133" s="143"/>
      <c r="G133" s="143"/>
      <c r="H133" s="143"/>
      <c r="I133" s="143"/>
      <c r="J133" s="143"/>
      <c r="K133" s="143"/>
      <c r="L133" s="143"/>
      <c r="M133" s="143"/>
      <c r="N133" s="143"/>
      <c r="O133" s="143"/>
      <c r="P133" s="143"/>
      <c r="Q133" s="143"/>
      <c r="R133" s="143"/>
      <c r="S133" s="143"/>
      <c r="T133" s="143"/>
      <c r="U133" s="143"/>
      <c r="V133" s="143"/>
      <c r="W133" s="143"/>
      <c r="X133" s="143"/>
      <c r="Y133" s="143"/>
      <c r="Z133" s="143"/>
      <c r="AA133" s="143"/>
      <c r="AB133" s="143"/>
      <c r="AC133" s="143"/>
      <c r="AD133" s="143"/>
      <c r="AE133" s="143"/>
      <c r="AF133" s="143"/>
      <c r="AG133" s="143"/>
      <c r="AH133" s="143"/>
      <c r="AI133" s="143"/>
    </row>
    <row r="134" spans="3:35">
      <c r="C134" s="143"/>
      <c r="D134" s="143"/>
      <c r="E134" s="143"/>
      <c r="F134" s="143"/>
      <c r="G134" s="143"/>
      <c r="H134" s="143"/>
      <c r="I134" s="143"/>
      <c r="J134" s="143"/>
      <c r="K134" s="143"/>
      <c r="L134" s="143"/>
      <c r="M134" s="143"/>
      <c r="N134" s="143"/>
      <c r="O134" s="143"/>
      <c r="P134" s="143"/>
      <c r="Q134" s="143"/>
      <c r="R134" s="143"/>
      <c r="S134" s="143"/>
      <c r="T134" s="143"/>
      <c r="U134" s="143"/>
      <c r="V134" s="143"/>
      <c r="W134" s="143"/>
      <c r="X134" s="143"/>
      <c r="Y134" s="143"/>
      <c r="Z134" s="143"/>
      <c r="AA134" s="143"/>
      <c r="AB134" s="143"/>
      <c r="AC134" s="143"/>
      <c r="AD134" s="143"/>
      <c r="AE134" s="143"/>
      <c r="AF134" s="143"/>
      <c r="AG134" s="143"/>
      <c r="AH134" s="143"/>
      <c r="AI134" s="143"/>
    </row>
    <row r="135" spans="3:35">
      <c r="C135" s="143"/>
      <c r="D135" s="143"/>
      <c r="E135" s="143"/>
      <c r="F135" s="143"/>
      <c r="G135" s="143"/>
      <c r="H135" s="143"/>
      <c r="I135" s="143"/>
      <c r="J135" s="143"/>
      <c r="K135" s="143"/>
      <c r="L135" s="143"/>
      <c r="M135" s="143"/>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row>
    <row r="136" spans="3:35">
      <c r="C136" s="143"/>
      <c r="D136" s="143"/>
      <c r="E136" s="143"/>
      <c r="F136" s="143"/>
      <c r="G136" s="143"/>
      <c r="H136" s="143"/>
      <c r="I136" s="143"/>
      <c r="J136" s="143"/>
      <c r="K136" s="143"/>
      <c r="L136" s="143"/>
      <c r="M136" s="143"/>
      <c r="N136" s="143"/>
      <c r="O136" s="143"/>
      <c r="P136" s="143"/>
      <c r="Q136" s="143"/>
      <c r="R136" s="143"/>
      <c r="S136" s="143"/>
      <c r="T136" s="143"/>
      <c r="U136" s="143"/>
      <c r="V136" s="143"/>
      <c r="W136" s="143"/>
      <c r="X136" s="143"/>
      <c r="Y136" s="143"/>
      <c r="Z136" s="143"/>
      <c r="AA136" s="143"/>
      <c r="AB136" s="143"/>
      <c r="AC136" s="143"/>
      <c r="AD136" s="143"/>
      <c r="AE136" s="143"/>
      <c r="AF136" s="143"/>
      <c r="AG136" s="143"/>
      <c r="AH136" s="143"/>
      <c r="AI136" s="143"/>
    </row>
    <row r="137" spans="3:35">
      <c r="C137" s="143"/>
      <c r="D137" s="143"/>
      <c r="E137" s="143"/>
      <c r="F137" s="143"/>
      <c r="G137" s="143"/>
      <c r="H137" s="143"/>
      <c r="I137" s="143"/>
      <c r="J137" s="143"/>
      <c r="K137" s="143"/>
      <c r="L137" s="143"/>
      <c r="M137" s="143"/>
      <c r="N137" s="143"/>
      <c r="O137" s="143"/>
      <c r="P137" s="143"/>
      <c r="Q137" s="143"/>
      <c r="R137" s="143"/>
      <c r="S137" s="143"/>
      <c r="T137" s="143"/>
      <c r="U137" s="143"/>
      <c r="V137" s="143"/>
      <c r="W137" s="143"/>
      <c r="X137" s="143"/>
      <c r="Y137" s="143"/>
      <c r="Z137" s="143"/>
      <c r="AA137" s="143"/>
      <c r="AB137" s="143"/>
      <c r="AC137" s="143"/>
      <c r="AD137" s="143"/>
      <c r="AE137" s="143"/>
      <c r="AF137" s="143"/>
      <c r="AG137" s="143"/>
      <c r="AH137" s="143"/>
      <c r="AI137" s="143"/>
    </row>
    <row r="138" spans="3:35">
      <c r="C138" s="143"/>
      <c r="D138" s="143"/>
      <c r="E138" s="143"/>
      <c r="F138" s="143"/>
      <c r="G138" s="143"/>
      <c r="H138" s="143"/>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row>
    <row r="139" spans="3:35">
      <c r="C139" s="143"/>
      <c r="D139" s="143"/>
      <c r="E139" s="143"/>
      <c r="F139" s="143"/>
      <c r="G139" s="143"/>
      <c r="H139" s="143"/>
      <c r="I139" s="143"/>
      <c r="J139" s="143"/>
      <c r="K139" s="143"/>
      <c r="L139" s="143"/>
      <c r="M139" s="143"/>
      <c r="N139" s="143"/>
      <c r="O139" s="143"/>
      <c r="P139" s="143"/>
      <c r="Q139" s="143"/>
      <c r="R139" s="143"/>
      <c r="S139" s="143"/>
      <c r="T139" s="143"/>
      <c r="U139" s="143"/>
      <c r="V139" s="143"/>
      <c r="W139" s="143"/>
      <c r="X139" s="143"/>
      <c r="Y139" s="143"/>
      <c r="Z139" s="143"/>
      <c r="AA139" s="143"/>
      <c r="AB139" s="143"/>
      <c r="AC139" s="143"/>
      <c r="AD139" s="143"/>
      <c r="AE139" s="143"/>
      <c r="AF139" s="143"/>
      <c r="AG139" s="143"/>
      <c r="AH139" s="143"/>
      <c r="AI139" s="143"/>
    </row>
    <row r="140" spans="3:35">
      <c r="C140" s="143"/>
      <c r="D140" s="143"/>
      <c r="E140" s="143"/>
      <c r="F140" s="143"/>
      <c r="G140" s="143"/>
      <c r="H140" s="143"/>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row>
    <row r="141" spans="3:35">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row>
    <row r="142" spans="3:35">
      <c r="C142" s="143"/>
      <c r="D142" s="143"/>
      <c r="E142" s="143"/>
      <c r="F142" s="143"/>
      <c r="G142" s="143"/>
      <c r="H142" s="143"/>
      <c r="I142" s="143"/>
      <c r="J142" s="143"/>
      <c r="K142" s="143"/>
      <c r="L142" s="143"/>
      <c r="M142" s="143"/>
      <c r="N142" s="143"/>
      <c r="O142" s="143"/>
      <c r="P142" s="143"/>
      <c r="Q142" s="143"/>
      <c r="R142" s="143"/>
      <c r="S142" s="143"/>
      <c r="T142" s="143"/>
      <c r="U142" s="143"/>
      <c r="V142" s="143"/>
      <c r="W142" s="143"/>
      <c r="X142" s="143"/>
      <c r="Y142" s="143"/>
      <c r="Z142" s="143"/>
      <c r="AA142" s="143"/>
      <c r="AB142" s="143"/>
      <c r="AC142" s="143"/>
      <c r="AD142" s="143"/>
      <c r="AE142" s="143"/>
      <c r="AF142" s="143"/>
      <c r="AG142" s="143"/>
      <c r="AH142" s="143"/>
      <c r="AI142" s="143"/>
    </row>
    <row r="143" spans="3:35">
      <c r="C143" s="143"/>
      <c r="D143" s="143"/>
      <c r="E143" s="143"/>
      <c r="F143" s="143"/>
      <c r="G143" s="143"/>
      <c r="H143" s="143"/>
      <c r="I143" s="143"/>
      <c r="J143" s="143"/>
      <c r="K143" s="143"/>
      <c r="L143" s="143"/>
      <c r="M143" s="143"/>
      <c r="N143" s="143"/>
      <c r="O143" s="143"/>
      <c r="P143" s="143"/>
      <c r="Q143" s="143"/>
      <c r="R143" s="143"/>
      <c r="S143" s="143"/>
      <c r="T143" s="143"/>
      <c r="U143" s="143"/>
      <c r="V143" s="143"/>
      <c r="W143" s="143"/>
      <c r="X143" s="143"/>
      <c r="Y143" s="143"/>
      <c r="Z143" s="143"/>
      <c r="AA143" s="143"/>
      <c r="AB143" s="143"/>
      <c r="AC143" s="143"/>
      <c r="AD143" s="143"/>
      <c r="AE143" s="143"/>
      <c r="AF143" s="143"/>
      <c r="AG143" s="143"/>
      <c r="AH143" s="143"/>
      <c r="AI143" s="143"/>
    </row>
    <row r="144" spans="3:35">
      <c r="C144" s="143"/>
      <c r="D144" s="143"/>
      <c r="E144" s="143"/>
      <c r="F144" s="143"/>
      <c r="G144" s="143"/>
      <c r="H144" s="143"/>
      <c r="I144" s="143"/>
      <c r="J144" s="143"/>
      <c r="K144" s="143"/>
      <c r="L144" s="143"/>
      <c r="M144" s="143"/>
      <c r="N144" s="143"/>
      <c r="O144" s="143"/>
      <c r="P144" s="143"/>
      <c r="Q144" s="143"/>
      <c r="R144" s="143"/>
      <c r="S144" s="143"/>
      <c r="T144" s="143"/>
      <c r="U144" s="143"/>
      <c r="V144" s="143"/>
      <c r="W144" s="143"/>
      <c r="X144" s="143"/>
      <c r="Y144" s="143"/>
      <c r="Z144" s="143"/>
      <c r="AA144" s="143"/>
      <c r="AB144" s="143"/>
      <c r="AC144" s="143"/>
      <c r="AD144" s="143"/>
      <c r="AE144" s="143"/>
      <c r="AF144" s="143"/>
      <c r="AG144" s="143"/>
      <c r="AH144" s="143"/>
      <c r="AI144" s="143"/>
    </row>
    <row r="145" spans="3:35">
      <c r="C145" s="143"/>
      <c r="D145" s="143"/>
      <c r="E145" s="143"/>
      <c r="F145" s="143"/>
      <c r="G145" s="143"/>
      <c r="H145" s="143"/>
      <c r="I145" s="143"/>
      <c r="J145" s="143"/>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row>
    <row r="146" spans="3:35">
      <c r="C146" s="143"/>
      <c r="D146" s="143"/>
      <c r="E146" s="143"/>
      <c r="F146" s="143"/>
      <c r="G146" s="143"/>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143"/>
      <c r="AE146" s="143"/>
      <c r="AF146" s="143"/>
      <c r="AG146" s="143"/>
      <c r="AH146" s="143"/>
      <c r="AI146" s="143"/>
    </row>
    <row r="147" spans="3:35">
      <c r="C147" s="143"/>
      <c r="D147" s="143"/>
      <c r="E147" s="143"/>
      <c r="F147" s="143"/>
      <c r="G147" s="143"/>
      <c r="H147" s="143"/>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row>
    <row r="148" spans="3:35">
      <c r="C148" s="143"/>
      <c r="D148" s="143"/>
      <c r="E148" s="143"/>
      <c r="F148" s="143"/>
      <c r="G148" s="143"/>
      <c r="H148" s="143"/>
      <c r="I148" s="143"/>
      <c r="J148" s="143"/>
      <c r="K148" s="143"/>
      <c r="L148" s="143"/>
      <c r="M148" s="143"/>
      <c r="N148" s="14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row>
    <row r="149" spans="3:35">
      <c r="C149" s="143"/>
      <c r="D149" s="143"/>
      <c r="E149" s="143"/>
      <c r="F149" s="143"/>
      <c r="G149" s="143"/>
      <c r="H149" s="143"/>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row>
    <row r="150" spans="3:35">
      <c r="C150" s="143"/>
      <c r="D150" s="143"/>
      <c r="E150" s="143"/>
      <c r="F150" s="143"/>
      <c r="G150" s="143"/>
      <c r="H150" s="143"/>
      <c r="I150" s="143"/>
      <c r="J150" s="143"/>
      <c r="K150" s="143"/>
      <c r="L150" s="143"/>
      <c r="M150" s="143"/>
      <c r="N150" s="143"/>
      <c r="O150" s="143"/>
      <c r="P150" s="143"/>
      <c r="Q150" s="143"/>
      <c r="R150" s="143"/>
      <c r="S150" s="143"/>
      <c r="T150" s="143"/>
      <c r="U150" s="143"/>
      <c r="V150" s="143"/>
      <c r="W150" s="143"/>
      <c r="X150" s="143"/>
      <c r="Y150" s="143"/>
      <c r="Z150" s="143"/>
      <c r="AA150" s="143"/>
      <c r="AB150" s="143"/>
      <c r="AC150" s="143"/>
      <c r="AD150" s="143"/>
      <c r="AE150" s="143"/>
      <c r="AF150" s="143"/>
      <c r="AG150" s="143"/>
      <c r="AH150" s="143"/>
      <c r="AI150" s="143"/>
    </row>
    <row r="151" spans="3:35">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row>
    <row r="152" spans="3:35">
      <c r="C152" s="143"/>
      <c r="D152" s="143"/>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row>
    <row r="153" spans="3:35">
      <c r="C153" s="143"/>
      <c r="D153" s="143"/>
      <c r="E153" s="143"/>
      <c r="F153" s="143"/>
      <c r="G153" s="143"/>
      <c r="H153" s="143"/>
      <c r="I153" s="143"/>
      <c r="J153" s="143"/>
      <c r="K153" s="143"/>
      <c r="L153" s="143"/>
      <c r="M153" s="143"/>
      <c r="N153" s="143"/>
      <c r="O153" s="143"/>
      <c r="P153" s="143"/>
      <c r="Q153" s="143"/>
      <c r="R153" s="143"/>
      <c r="S153" s="143"/>
      <c r="T153" s="143"/>
      <c r="U153" s="143"/>
      <c r="V153" s="143"/>
      <c r="W153" s="143"/>
      <c r="X153" s="143"/>
      <c r="Y153" s="143"/>
      <c r="Z153" s="143"/>
      <c r="AA153" s="143"/>
      <c r="AB153" s="143"/>
      <c r="AC153" s="143"/>
      <c r="AD153" s="143"/>
      <c r="AE153" s="143"/>
      <c r="AF153" s="143"/>
      <c r="AG153" s="143"/>
      <c r="AH153" s="143"/>
      <c r="AI153" s="143"/>
    </row>
    <row r="154" spans="3:35">
      <c r="C154" s="143"/>
      <c r="D154" s="143"/>
      <c r="E154" s="143"/>
      <c r="F154" s="143"/>
      <c r="G154" s="143"/>
      <c r="H154" s="143"/>
      <c r="I154" s="143"/>
      <c r="J154" s="143"/>
      <c r="K154" s="143"/>
      <c r="L154" s="143"/>
      <c r="M154" s="143"/>
      <c r="N154" s="143"/>
      <c r="O154" s="143"/>
      <c r="P154" s="143"/>
      <c r="Q154" s="143"/>
      <c r="R154" s="143"/>
      <c r="S154" s="143"/>
      <c r="T154" s="143"/>
      <c r="U154" s="143"/>
      <c r="V154" s="143"/>
      <c r="W154" s="143"/>
      <c r="X154" s="143"/>
      <c r="Y154" s="143"/>
      <c r="Z154" s="143"/>
      <c r="AA154" s="143"/>
      <c r="AB154" s="143"/>
      <c r="AC154" s="143"/>
      <c r="AD154" s="143"/>
      <c r="AE154" s="143"/>
      <c r="AF154" s="143"/>
      <c r="AG154" s="143"/>
      <c r="AH154" s="143"/>
      <c r="AI154" s="143"/>
    </row>
    <row r="155" spans="3:35">
      <c r="C155" s="143"/>
      <c r="D155" s="143"/>
      <c r="E155" s="143"/>
      <c r="F155" s="143"/>
      <c r="G155" s="143"/>
      <c r="H155" s="143"/>
      <c r="I155" s="143"/>
      <c r="J155" s="143"/>
      <c r="K155" s="143"/>
      <c r="L155" s="143"/>
      <c r="M155" s="143"/>
      <c r="N155" s="143"/>
      <c r="O155" s="143"/>
      <c r="P155" s="143"/>
      <c r="Q155" s="143"/>
      <c r="R155" s="143"/>
      <c r="S155" s="143"/>
      <c r="T155" s="143"/>
      <c r="U155" s="143"/>
      <c r="V155" s="143"/>
      <c r="W155" s="143"/>
      <c r="X155" s="143"/>
      <c r="Y155" s="143"/>
      <c r="Z155" s="143"/>
      <c r="AA155" s="143"/>
      <c r="AB155" s="143"/>
      <c r="AC155" s="143"/>
      <c r="AD155" s="143"/>
      <c r="AE155" s="143"/>
      <c r="AF155" s="143"/>
      <c r="AG155" s="143"/>
      <c r="AH155" s="143"/>
      <c r="AI155" s="143"/>
    </row>
    <row r="156" spans="3:35">
      <c r="C156" s="143"/>
      <c r="D156" s="143"/>
      <c r="E156" s="143"/>
      <c r="F156" s="143"/>
      <c r="G156" s="143"/>
      <c r="H156" s="143"/>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row>
    <row r="157" spans="3:35">
      <c r="C157" s="143"/>
      <c r="D157" s="143"/>
      <c r="E157" s="143"/>
      <c r="F157" s="143"/>
      <c r="G157" s="143"/>
      <c r="H157" s="143"/>
      <c r="I157" s="143"/>
      <c r="J157" s="143"/>
      <c r="K157" s="143"/>
      <c r="L157" s="143"/>
      <c r="M157" s="143"/>
      <c r="N157" s="143"/>
      <c r="O157" s="143"/>
      <c r="P157" s="143"/>
      <c r="Q157" s="143"/>
      <c r="R157" s="143"/>
      <c r="S157" s="143"/>
      <c r="T157" s="143"/>
      <c r="U157" s="143"/>
      <c r="V157" s="143"/>
      <c r="W157" s="143"/>
      <c r="X157" s="143"/>
      <c r="Y157" s="143"/>
      <c r="Z157" s="143"/>
      <c r="AA157" s="143"/>
      <c r="AB157" s="143"/>
      <c r="AC157" s="143"/>
      <c r="AD157" s="143"/>
      <c r="AE157" s="143"/>
      <c r="AF157" s="143"/>
      <c r="AG157" s="143"/>
      <c r="AH157" s="143"/>
      <c r="AI157" s="143"/>
    </row>
    <row r="158" spans="3:35">
      <c r="C158" s="143"/>
      <c r="D158" s="143"/>
      <c r="E158" s="143"/>
      <c r="F158" s="143"/>
      <c r="G158" s="143"/>
      <c r="H158" s="143"/>
      <c r="I158" s="143"/>
      <c r="J158" s="143"/>
      <c r="K158" s="143"/>
      <c r="L158" s="143"/>
      <c r="M158" s="143"/>
      <c r="N158" s="143"/>
      <c r="O158" s="143"/>
      <c r="P158" s="143"/>
      <c r="Q158" s="143"/>
      <c r="R158" s="143"/>
      <c r="S158" s="143"/>
      <c r="T158" s="143"/>
      <c r="U158" s="143"/>
      <c r="V158" s="143"/>
      <c r="W158" s="143"/>
      <c r="X158" s="143"/>
      <c r="Y158" s="143"/>
      <c r="Z158" s="143"/>
      <c r="AA158" s="143"/>
      <c r="AB158" s="143"/>
      <c r="AC158" s="143"/>
      <c r="AD158" s="143"/>
      <c r="AE158" s="143"/>
      <c r="AF158" s="143"/>
      <c r="AG158" s="143"/>
      <c r="AH158" s="143"/>
      <c r="AI158" s="143"/>
    </row>
    <row r="159" spans="3:35">
      <c r="C159" s="143"/>
      <c r="D159" s="143"/>
      <c r="E159" s="143"/>
      <c r="F159" s="143"/>
      <c r="G159" s="143"/>
      <c r="H159" s="143"/>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row>
    <row r="160" spans="3:35">
      <c r="C160" s="143"/>
      <c r="D160" s="143"/>
      <c r="E160" s="143"/>
      <c r="F160" s="143"/>
      <c r="G160" s="143"/>
      <c r="H160" s="143"/>
      <c r="I160" s="143"/>
      <c r="J160" s="143"/>
      <c r="K160" s="143"/>
      <c r="L160" s="143"/>
      <c r="M160" s="143"/>
      <c r="N160" s="143"/>
      <c r="O160" s="143"/>
      <c r="P160" s="143"/>
      <c r="Q160" s="143"/>
      <c r="R160" s="143"/>
      <c r="S160" s="143"/>
      <c r="T160" s="143"/>
      <c r="U160" s="143"/>
      <c r="V160" s="143"/>
      <c r="W160" s="143"/>
      <c r="X160" s="143"/>
      <c r="Y160" s="143"/>
      <c r="Z160" s="143"/>
      <c r="AA160" s="143"/>
      <c r="AB160" s="143"/>
      <c r="AC160" s="143"/>
      <c r="AD160" s="143"/>
      <c r="AE160" s="143"/>
      <c r="AF160" s="143"/>
      <c r="AG160" s="143"/>
      <c r="AH160" s="143"/>
      <c r="AI160" s="143"/>
    </row>
    <row r="161" spans="3:35">
      <c r="C161" s="143"/>
      <c r="D161" s="143"/>
      <c r="E161" s="143"/>
      <c r="F161" s="143"/>
      <c r="G161" s="143"/>
      <c r="H161" s="143"/>
      <c r="I161" s="143"/>
      <c r="J161" s="143"/>
      <c r="K161" s="143"/>
      <c r="L161" s="143"/>
      <c r="M161" s="143"/>
      <c r="N161" s="143"/>
      <c r="O161" s="143"/>
      <c r="P161" s="143"/>
      <c r="Q161" s="143"/>
      <c r="R161" s="143"/>
      <c r="S161" s="143"/>
      <c r="T161" s="143"/>
      <c r="U161" s="143"/>
      <c r="V161" s="143"/>
      <c r="W161" s="143"/>
      <c r="X161" s="143"/>
      <c r="Y161" s="143"/>
      <c r="Z161" s="143"/>
      <c r="AA161" s="143"/>
      <c r="AB161" s="143"/>
      <c r="AC161" s="143"/>
      <c r="AD161" s="143"/>
      <c r="AE161" s="143"/>
      <c r="AF161" s="143"/>
      <c r="AG161" s="143"/>
      <c r="AH161" s="143"/>
      <c r="AI161" s="143"/>
    </row>
    <row r="162" spans="3:35">
      <c r="C162" s="143"/>
      <c r="D162" s="143"/>
      <c r="E162" s="143"/>
      <c r="F162" s="143"/>
      <c r="G162" s="143"/>
      <c r="H162" s="143"/>
      <c r="I162" s="143"/>
      <c r="J162" s="143"/>
      <c r="K162" s="143"/>
      <c r="L162" s="143"/>
      <c r="M162" s="143"/>
      <c r="N162" s="143"/>
      <c r="O162" s="143"/>
      <c r="P162" s="143"/>
      <c r="Q162" s="143"/>
      <c r="R162" s="143"/>
      <c r="S162" s="143"/>
      <c r="T162" s="143"/>
      <c r="U162" s="143"/>
      <c r="V162" s="143"/>
      <c r="W162" s="143"/>
      <c r="X162" s="143"/>
      <c r="Y162" s="143"/>
      <c r="Z162" s="143"/>
      <c r="AA162" s="143"/>
      <c r="AB162" s="143"/>
      <c r="AC162" s="143"/>
      <c r="AD162" s="143"/>
      <c r="AE162" s="143"/>
      <c r="AF162" s="143"/>
      <c r="AG162" s="143"/>
      <c r="AH162" s="143"/>
      <c r="AI162" s="143"/>
    </row>
    <row r="163" spans="3:35">
      <c r="C163" s="143"/>
      <c r="D163" s="143"/>
      <c r="E163" s="143"/>
      <c r="F163" s="143"/>
      <c r="G163" s="143"/>
      <c r="H163" s="143"/>
      <c r="I163" s="143"/>
      <c r="J163" s="143"/>
      <c r="K163" s="143"/>
      <c r="L163" s="143"/>
      <c r="M163" s="143"/>
      <c r="N163" s="143"/>
      <c r="O163" s="143"/>
      <c r="P163" s="143"/>
      <c r="Q163" s="143"/>
      <c r="R163" s="143"/>
      <c r="S163" s="143"/>
      <c r="T163" s="143"/>
      <c r="U163" s="143"/>
      <c r="V163" s="143"/>
      <c r="W163" s="143"/>
      <c r="X163" s="143"/>
      <c r="Y163" s="143"/>
      <c r="Z163" s="143"/>
      <c r="AA163" s="143"/>
      <c r="AB163" s="143"/>
      <c r="AC163" s="143"/>
      <c r="AD163" s="143"/>
      <c r="AE163" s="143"/>
      <c r="AF163" s="143"/>
      <c r="AG163" s="143"/>
      <c r="AH163" s="143"/>
      <c r="AI163" s="143"/>
    </row>
    <row r="164" spans="3:35">
      <c r="C164" s="143"/>
      <c r="D164" s="143"/>
      <c r="E164" s="143"/>
      <c r="F164" s="143"/>
      <c r="G164" s="143"/>
      <c r="H164" s="143"/>
      <c r="I164" s="143"/>
      <c r="J164" s="143"/>
      <c r="K164" s="143"/>
      <c r="L164" s="143"/>
      <c r="M164" s="143"/>
      <c r="N164" s="143"/>
      <c r="O164" s="143"/>
      <c r="P164" s="143"/>
      <c r="Q164" s="143"/>
      <c r="R164" s="143"/>
      <c r="S164" s="143"/>
      <c r="T164" s="143"/>
      <c r="U164" s="143"/>
      <c r="V164" s="143"/>
      <c r="W164" s="143"/>
      <c r="X164" s="143"/>
      <c r="Y164" s="143"/>
      <c r="Z164" s="143"/>
      <c r="AA164" s="143"/>
      <c r="AB164" s="143"/>
      <c r="AC164" s="143"/>
      <c r="AD164" s="143"/>
      <c r="AE164" s="143"/>
      <c r="AF164" s="143"/>
      <c r="AG164" s="143"/>
      <c r="AH164" s="143"/>
      <c r="AI164" s="143"/>
    </row>
    <row r="165" spans="3:35">
      <c r="C165" s="143"/>
      <c r="D165" s="143"/>
      <c r="E165" s="143"/>
      <c r="F165" s="143"/>
      <c r="G165" s="143"/>
      <c r="H165" s="143"/>
      <c r="I165" s="143"/>
      <c r="J165" s="143"/>
      <c r="K165" s="143"/>
      <c r="L165" s="143"/>
      <c r="M165" s="143"/>
      <c r="N165" s="143"/>
      <c r="O165" s="143"/>
      <c r="P165" s="143"/>
      <c r="Q165" s="143"/>
      <c r="R165" s="143"/>
      <c r="S165" s="143"/>
      <c r="T165" s="143"/>
      <c r="U165" s="143"/>
      <c r="V165" s="143"/>
      <c r="W165" s="143"/>
      <c r="X165" s="143"/>
      <c r="Y165" s="143"/>
      <c r="Z165" s="143"/>
      <c r="AA165" s="143"/>
      <c r="AB165" s="143"/>
      <c r="AC165" s="143"/>
      <c r="AD165" s="143"/>
      <c r="AE165" s="143"/>
      <c r="AF165" s="143"/>
      <c r="AG165" s="143"/>
      <c r="AH165" s="143"/>
      <c r="AI165" s="143"/>
    </row>
    <row r="166" spans="3:35">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row>
    <row r="167" spans="3:35">
      <c r="C167" s="143"/>
      <c r="D167" s="143"/>
      <c r="E167" s="143"/>
      <c r="F167" s="143"/>
      <c r="G167" s="143"/>
      <c r="H167" s="143"/>
      <c r="I167" s="143"/>
      <c r="J167" s="143"/>
      <c r="K167" s="143"/>
      <c r="L167" s="143"/>
      <c r="M167" s="143"/>
      <c r="N167" s="143"/>
      <c r="O167" s="143"/>
      <c r="P167" s="143"/>
      <c r="Q167" s="143"/>
      <c r="R167" s="143"/>
      <c r="S167" s="143"/>
      <c r="T167" s="143"/>
      <c r="U167" s="143"/>
      <c r="V167" s="143"/>
      <c r="W167" s="143"/>
      <c r="X167" s="143"/>
      <c r="Y167" s="143"/>
      <c r="Z167" s="143"/>
      <c r="AA167" s="143"/>
      <c r="AB167" s="143"/>
      <c r="AC167" s="143"/>
      <c r="AD167" s="143"/>
      <c r="AE167" s="143"/>
      <c r="AF167" s="143"/>
      <c r="AG167" s="143"/>
      <c r="AH167" s="143"/>
      <c r="AI167" s="143"/>
    </row>
    <row r="168" spans="3:35">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row>
    <row r="169" spans="3:35">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row>
    <row r="170" spans="3:35">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row>
    <row r="171" spans="3:35">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row>
    <row r="172" spans="3:35">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row>
    <row r="173" spans="3:35">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row>
    <row r="174" spans="3:35">
      <c r="C174" s="143"/>
      <c r="D174" s="143"/>
      <c r="E174" s="143"/>
      <c r="F174" s="143"/>
      <c r="G174" s="143"/>
      <c r="H174" s="143"/>
      <c r="I174" s="143"/>
      <c r="J174" s="143"/>
      <c r="K174" s="143"/>
      <c r="L174" s="143"/>
      <c r="M174" s="143"/>
      <c r="N174" s="143"/>
      <c r="O174" s="143"/>
      <c r="P174" s="143"/>
      <c r="Q174" s="143"/>
      <c r="R174" s="143"/>
      <c r="S174" s="143"/>
      <c r="T174" s="143"/>
      <c r="U174" s="143"/>
      <c r="V174" s="143"/>
      <c r="W174" s="143"/>
      <c r="X174" s="143"/>
      <c r="Y174" s="143"/>
      <c r="Z174" s="143"/>
      <c r="AA174" s="143"/>
      <c r="AB174" s="143"/>
      <c r="AC174" s="143"/>
      <c r="AD174" s="143"/>
      <c r="AE174" s="143"/>
      <c r="AF174" s="143"/>
      <c r="AG174" s="143"/>
      <c r="AH174" s="143"/>
      <c r="AI174" s="143"/>
    </row>
    <row r="175" spans="3:35">
      <c r="C175" s="143"/>
      <c r="D175" s="143"/>
      <c r="E175" s="143"/>
      <c r="F175" s="143"/>
      <c r="G175" s="143"/>
      <c r="H175" s="143"/>
      <c r="I175" s="143"/>
      <c r="J175" s="143"/>
      <c r="K175" s="143"/>
      <c r="L175" s="143"/>
      <c r="M175" s="143"/>
      <c r="N175" s="143"/>
      <c r="O175" s="143"/>
      <c r="P175" s="143"/>
      <c r="Q175" s="143"/>
      <c r="R175" s="143"/>
      <c r="S175" s="143"/>
      <c r="T175" s="143"/>
      <c r="U175" s="143"/>
      <c r="V175" s="143"/>
      <c r="W175" s="143"/>
      <c r="X175" s="143"/>
      <c r="Y175" s="143"/>
      <c r="Z175" s="143"/>
      <c r="AA175" s="143"/>
      <c r="AB175" s="143"/>
      <c r="AC175" s="143"/>
      <c r="AD175" s="143"/>
      <c r="AE175" s="143"/>
      <c r="AF175" s="143"/>
      <c r="AG175" s="143"/>
      <c r="AH175" s="143"/>
      <c r="AI175" s="143"/>
    </row>
    <row r="176" spans="3:35">
      <c r="C176" s="143"/>
      <c r="D176" s="143"/>
      <c r="E176" s="143"/>
      <c r="F176" s="143"/>
      <c r="G176" s="143"/>
      <c r="H176" s="143"/>
      <c r="I176" s="143"/>
      <c r="J176" s="143"/>
      <c r="K176" s="143"/>
      <c r="L176" s="143"/>
      <c r="M176" s="143"/>
      <c r="N176" s="143"/>
      <c r="O176" s="143"/>
      <c r="P176" s="143"/>
      <c r="Q176" s="143"/>
      <c r="R176" s="143"/>
      <c r="S176" s="143"/>
      <c r="T176" s="143"/>
      <c r="U176" s="143"/>
      <c r="V176" s="143"/>
      <c r="W176" s="143"/>
      <c r="X176" s="143"/>
      <c r="Y176" s="143"/>
      <c r="Z176" s="143"/>
      <c r="AA176" s="143"/>
      <c r="AB176" s="143"/>
      <c r="AC176" s="143"/>
      <c r="AD176" s="143"/>
      <c r="AE176" s="143"/>
      <c r="AF176" s="143"/>
      <c r="AG176" s="143"/>
      <c r="AH176" s="143"/>
      <c r="AI176" s="143"/>
    </row>
    <row r="177" spans="3:35">
      <c r="C177" s="143"/>
      <c r="D177" s="143"/>
      <c r="E177" s="143"/>
      <c r="F177" s="143"/>
      <c r="G177" s="143"/>
      <c r="H177" s="143"/>
      <c r="I177" s="143"/>
      <c r="J177" s="143"/>
      <c r="K177" s="143"/>
      <c r="L177" s="143"/>
      <c r="M177" s="143"/>
      <c r="N177" s="143"/>
      <c r="O177" s="143"/>
      <c r="P177" s="143"/>
      <c r="Q177" s="143"/>
      <c r="R177" s="143"/>
      <c r="S177" s="143"/>
      <c r="T177" s="143"/>
      <c r="U177" s="143"/>
      <c r="V177" s="143"/>
      <c r="W177" s="143"/>
      <c r="X177" s="143"/>
      <c r="Y177" s="143"/>
      <c r="Z177" s="143"/>
      <c r="AA177" s="143"/>
      <c r="AB177" s="143"/>
      <c r="AC177" s="143"/>
      <c r="AD177" s="143"/>
      <c r="AE177" s="143"/>
      <c r="AF177" s="143"/>
      <c r="AG177" s="143"/>
      <c r="AH177" s="143"/>
      <c r="AI177" s="143"/>
    </row>
    <row r="178" spans="3:35">
      <c r="C178" s="143"/>
      <c r="D178" s="143"/>
      <c r="E178" s="143"/>
      <c r="F178" s="143"/>
      <c r="G178" s="143"/>
      <c r="H178" s="143"/>
      <c r="I178" s="143"/>
      <c r="J178" s="143"/>
      <c r="K178" s="143"/>
      <c r="L178" s="143"/>
      <c r="M178" s="143"/>
      <c r="N178" s="143"/>
      <c r="O178" s="143"/>
      <c r="P178" s="143"/>
      <c r="Q178" s="143"/>
      <c r="R178" s="143"/>
      <c r="S178" s="143"/>
      <c r="T178" s="143"/>
      <c r="U178" s="143"/>
      <c r="V178" s="143"/>
      <c r="W178" s="143"/>
      <c r="X178" s="143"/>
      <c r="Y178" s="143"/>
      <c r="Z178" s="143"/>
      <c r="AA178" s="143"/>
      <c r="AB178" s="143"/>
      <c r="AC178" s="143"/>
      <c r="AD178" s="143"/>
      <c r="AE178" s="143"/>
      <c r="AF178" s="143"/>
      <c r="AG178" s="143"/>
      <c r="AH178" s="143"/>
      <c r="AI178" s="143"/>
    </row>
    <row r="179" spans="3:35">
      <c r="C179" s="143"/>
      <c r="D179" s="143"/>
      <c r="E179" s="143"/>
      <c r="F179" s="143"/>
      <c r="G179" s="143"/>
      <c r="H179" s="143"/>
      <c r="I179" s="143"/>
      <c r="J179" s="143"/>
      <c r="K179" s="143"/>
      <c r="L179" s="143"/>
      <c r="M179" s="143"/>
      <c r="N179" s="143"/>
      <c r="O179" s="143"/>
      <c r="P179" s="143"/>
      <c r="Q179" s="143"/>
      <c r="R179" s="143"/>
      <c r="S179" s="143"/>
      <c r="T179" s="143"/>
      <c r="U179" s="143"/>
      <c r="V179" s="143"/>
      <c r="W179" s="143"/>
      <c r="X179" s="143"/>
      <c r="Y179" s="143"/>
      <c r="Z179" s="143"/>
      <c r="AA179" s="143"/>
      <c r="AB179" s="143"/>
      <c r="AC179" s="143"/>
      <c r="AD179" s="143"/>
      <c r="AE179" s="143"/>
      <c r="AF179" s="143"/>
      <c r="AG179" s="143"/>
      <c r="AH179" s="143"/>
      <c r="AI179" s="143"/>
    </row>
    <row r="180" spans="3:35">
      <c r="C180" s="143"/>
      <c r="D180" s="143"/>
      <c r="E180" s="143"/>
      <c r="F180" s="143"/>
      <c r="G180" s="143"/>
      <c r="H180" s="143"/>
      <c r="I180" s="143"/>
      <c r="J180" s="143"/>
      <c r="K180" s="143"/>
      <c r="L180" s="143"/>
      <c r="M180" s="143"/>
      <c r="N180" s="143"/>
      <c r="O180" s="143"/>
      <c r="P180" s="143"/>
      <c r="Q180" s="143"/>
      <c r="R180" s="143"/>
      <c r="S180" s="143"/>
      <c r="T180" s="143"/>
      <c r="U180" s="143"/>
      <c r="V180" s="143"/>
      <c r="W180" s="143"/>
      <c r="X180" s="143"/>
      <c r="Y180" s="143"/>
      <c r="Z180" s="143"/>
      <c r="AA180" s="143"/>
      <c r="AB180" s="143"/>
      <c r="AC180" s="143"/>
      <c r="AD180" s="143"/>
      <c r="AE180" s="143"/>
      <c r="AF180" s="143"/>
      <c r="AG180" s="143"/>
      <c r="AH180" s="143"/>
      <c r="AI180" s="143"/>
    </row>
    <row r="181" spans="3:35">
      <c r="C181" s="143"/>
      <c r="D181" s="143"/>
      <c r="E181" s="143"/>
      <c r="F181" s="143"/>
      <c r="G181" s="143"/>
      <c r="H181" s="143"/>
      <c r="I181" s="143"/>
      <c r="J181" s="143"/>
      <c r="K181" s="143"/>
      <c r="L181" s="143"/>
      <c r="M181" s="143"/>
      <c r="N181" s="143"/>
      <c r="O181" s="143"/>
      <c r="P181" s="143"/>
      <c r="Q181" s="143"/>
      <c r="R181" s="143"/>
      <c r="S181" s="143"/>
      <c r="T181" s="143"/>
      <c r="U181" s="143"/>
      <c r="V181" s="143"/>
      <c r="W181" s="143"/>
      <c r="X181" s="143"/>
      <c r="Y181" s="143"/>
      <c r="Z181" s="143"/>
      <c r="AA181" s="143"/>
      <c r="AB181" s="143"/>
      <c r="AC181" s="143"/>
      <c r="AD181" s="143"/>
      <c r="AE181" s="143"/>
      <c r="AF181" s="143"/>
      <c r="AG181" s="143"/>
      <c r="AH181" s="143"/>
      <c r="AI181" s="143"/>
    </row>
    <row r="182" spans="3:35">
      <c r="C182" s="143"/>
      <c r="D182" s="143"/>
      <c r="E182" s="143"/>
      <c r="F182" s="143"/>
      <c r="G182" s="143"/>
      <c r="H182" s="143"/>
      <c r="I182" s="143"/>
      <c r="J182" s="143"/>
      <c r="K182" s="143"/>
      <c r="L182" s="143"/>
      <c r="M182" s="143"/>
      <c r="N182" s="143"/>
      <c r="O182" s="143"/>
      <c r="P182" s="143"/>
      <c r="Q182" s="143"/>
      <c r="R182" s="143"/>
      <c r="S182" s="143"/>
      <c r="T182" s="143"/>
      <c r="U182" s="143"/>
      <c r="V182" s="143"/>
      <c r="W182" s="143"/>
      <c r="X182" s="143"/>
      <c r="Y182" s="143"/>
      <c r="Z182" s="143"/>
      <c r="AA182" s="143"/>
      <c r="AB182" s="143"/>
      <c r="AC182" s="143"/>
      <c r="AD182" s="143"/>
      <c r="AE182" s="143"/>
      <c r="AF182" s="143"/>
      <c r="AG182" s="143"/>
      <c r="AH182" s="143"/>
      <c r="AI182" s="143"/>
    </row>
    <row r="183" spans="3:35">
      <c r="C183" s="143"/>
      <c r="D183" s="143"/>
      <c r="E183" s="143"/>
      <c r="F183" s="143"/>
      <c r="G183" s="143"/>
      <c r="H183" s="143"/>
      <c r="I183" s="143"/>
      <c r="J183" s="143"/>
      <c r="K183" s="143"/>
      <c r="L183" s="143"/>
      <c r="M183" s="143"/>
      <c r="N183" s="143"/>
      <c r="O183" s="143"/>
      <c r="P183" s="143"/>
      <c r="Q183" s="143"/>
      <c r="R183" s="143"/>
      <c r="S183" s="143"/>
      <c r="T183" s="143"/>
      <c r="U183" s="143"/>
      <c r="V183" s="143"/>
      <c r="W183" s="143"/>
      <c r="X183" s="143"/>
      <c r="Y183" s="143"/>
      <c r="Z183" s="143"/>
      <c r="AA183" s="143"/>
      <c r="AB183" s="143"/>
      <c r="AC183" s="143"/>
      <c r="AD183" s="143"/>
      <c r="AE183" s="143"/>
      <c r="AF183" s="143"/>
      <c r="AG183" s="143"/>
      <c r="AH183" s="143"/>
      <c r="AI183" s="143"/>
    </row>
    <row r="184" spans="3:35">
      <c r="C184" s="143"/>
      <c r="D184" s="143"/>
      <c r="E184" s="143"/>
      <c r="F184" s="143"/>
      <c r="G184" s="143"/>
      <c r="H184" s="143"/>
      <c r="I184" s="143"/>
      <c r="J184" s="143"/>
      <c r="K184" s="143"/>
      <c r="L184" s="143"/>
      <c r="M184" s="143"/>
      <c r="N184" s="143"/>
      <c r="O184" s="143"/>
      <c r="P184" s="143"/>
      <c r="Q184" s="143"/>
      <c r="R184" s="143"/>
      <c r="S184" s="143"/>
      <c r="T184" s="143"/>
      <c r="U184" s="143"/>
      <c r="V184" s="143"/>
      <c r="W184" s="143"/>
      <c r="X184" s="143"/>
      <c r="Y184" s="143"/>
      <c r="Z184" s="143"/>
      <c r="AA184" s="143"/>
      <c r="AB184" s="143"/>
      <c r="AC184" s="143"/>
      <c r="AD184" s="143"/>
      <c r="AE184" s="143"/>
      <c r="AF184" s="143"/>
      <c r="AG184" s="143"/>
      <c r="AH184" s="143"/>
      <c r="AI184" s="143"/>
    </row>
    <row r="185" spans="3:35">
      <c r="C185" s="143"/>
      <c r="D185" s="143"/>
      <c r="E185" s="143"/>
      <c r="F185" s="143"/>
      <c r="G185" s="143"/>
      <c r="H185" s="143"/>
      <c r="I185" s="143"/>
      <c r="J185" s="143"/>
      <c r="K185" s="143"/>
      <c r="L185" s="143"/>
      <c r="M185" s="143"/>
      <c r="N185" s="143"/>
      <c r="O185" s="143"/>
      <c r="P185" s="143"/>
      <c r="Q185" s="143"/>
      <c r="R185" s="143"/>
      <c r="S185" s="143"/>
      <c r="T185" s="143"/>
      <c r="U185" s="143"/>
      <c r="V185" s="143"/>
      <c r="W185" s="143"/>
      <c r="X185" s="143"/>
      <c r="Y185" s="143"/>
      <c r="Z185" s="143"/>
      <c r="AA185" s="143"/>
      <c r="AB185" s="143"/>
      <c r="AC185" s="143"/>
      <c r="AD185" s="143"/>
      <c r="AE185" s="143"/>
      <c r="AF185" s="143"/>
      <c r="AG185" s="143"/>
      <c r="AH185" s="143"/>
      <c r="AI185" s="143"/>
    </row>
    <row r="186" spans="3:35">
      <c r="C186" s="143"/>
      <c r="D186" s="143"/>
      <c r="E186" s="143"/>
      <c r="F186" s="143"/>
      <c r="G186" s="143"/>
      <c r="H186" s="143"/>
      <c r="I186" s="143"/>
      <c r="J186" s="143"/>
      <c r="K186" s="143"/>
      <c r="L186" s="143"/>
      <c r="M186" s="143"/>
      <c r="N186" s="143"/>
      <c r="O186" s="143"/>
      <c r="P186" s="143"/>
      <c r="Q186" s="143"/>
      <c r="R186" s="143"/>
      <c r="S186" s="143"/>
      <c r="T186" s="143"/>
      <c r="U186" s="143"/>
      <c r="V186" s="143"/>
      <c r="W186" s="143"/>
      <c r="X186" s="143"/>
      <c r="Y186" s="143"/>
      <c r="Z186" s="143"/>
      <c r="AA186" s="143"/>
      <c r="AB186" s="143"/>
      <c r="AC186" s="143"/>
      <c r="AD186" s="143"/>
      <c r="AE186" s="143"/>
      <c r="AF186" s="143"/>
      <c r="AG186" s="143"/>
      <c r="AH186" s="143"/>
      <c r="AI186" s="143"/>
    </row>
    <row r="187" spans="3:35">
      <c r="C187" s="143"/>
      <c r="D187" s="143"/>
      <c r="E187" s="143"/>
      <c r="F187" s="143"/>
      <c r="G187" s="143"/>
      <c r="H187" s="143"/>
      <c r="I187" s="143"/>
      <c r="J187" s="143"/>
      <c r="K187" s="143"/>
      <c r="L187" s="143"/>
      <c r="M187" s="143"/>
      <c r="N187" s="143"/>
      <c r="O187" s="143"/>
      <c r="P187" s="143"/>
      <c r="Q187" s="143"/>
      <c r="R187" s="143"/>
      <c r="S187" s="143"/>
      <c r="T187" s="143"/>
      <c r="U187" s="143"/>
      <c r="V187" s="143"/>
      <c r="W187" s="143"/>
      <c r="X187" s="143"/>
      <c r="Y187" s="143"/>
      <c r="Z187" s="143"/>
      <c r="AA187" s="143"/>
      <c r="AB187" s="143"/>
      <c r="AC187" s="143"/>
      <c r="AD187" s="143"/>
      <c r="AE187" s="143"/>
      <c r="AF187" s="143"/>
      <c r="AG187" s="143"/>
      <c r="AH187" s="143"/>
      <c r="AI187" s="143"/>
    </row>
    <row r="188" spans="3:35">
      <c r="C188" s="143"/>
      <c r="D188" s="143"/>
      <c r="E188" s="143"/>
      <c r="F188" s="143"/>
      <c r="G188" s="143"/>
      <c r="H188" s="143"/>
      <c r="I188" s="143"/>
      <c r="J188" s="143"/>
      <c r="K188" s="143"/>
      <c r="L188" s="143"/>
      <c r="M188" s="143"/>
      <c r="N188" s="143"/>
      <c r="O188" s="143"/>
      <c r="P188" s="143"/>
      <c r="Q188" s="143"/>
      <c r="R188" s="143"/>
      <c r="S188" s="143"/>
      <c r="T188" s="143"/>
      <c r="U188" s="143"/>
      <c r="V188" s="143"/>
      <c r="W188" s="143"/>
      <c r="X188" s="143"/>
      <c r="Y188" s="143"/>
      <c r="Z188" s="143"/>
      <c r="AA188" s="143"/>
      <c r="AB188" s="143"/>
      <c r="AC188" s="143"/>
      <c r="AD188" s="143"/>
      <c r="AE188" s="143"/>
      <c r="AF188" s="143"/>
      <c r="AG188" s="143"/>
      <c r="AH188" s="143"/>
      <c r="AI188" s="143"/>
    </row>
    <row r="189" spans="3:35">
      <c r="C189" s="143"/>
      <c r="D189" s="143"/>
      <c r="E189" s="143"/>
      <c r="F189" s="143"/>
      <c r="G189" s="143"/>
      <c r="H189" s="143"/>
      <c r="I189" s="143"/>
      <c r="J189" s="143"/>
      <c r="K189" s="143"/>
      <c r="L189" s="143"/>
      <c r="M189" s="143"/>
      <c r="N189" s="143"/>
      <c r="O189" s="143"/>
      <c r="P189" s="143"/>
      <c r="Q189" s="143"/>
      <c r="R189" s="143"/>
      <c r="S189" s="143"/>
      <c r="T189" s="143"/>
      <c r="U189" s="143"/>
      <c r="V189" s="143"/>
      <c r="W189" s="143"/>
      <c r="X189" s="143"/>
      <c r="Y189" s="143"/>
      <c r="Z189" s="143"/>
      <c r="AA189" s="143"/>
      <c r="AB189" s="143"/>
      <c r="AC189" s="143"/>
      <c r="AD189" s="143"/>
      <c r="AE189" s="143"/>
      <c r="AF189" s="143"/>
      <c r="AG189" s="143"/>
      <c r="AH189" s="143"/>
      <c r="AI189" s="143"/>
    </row>
    <row r="190" spans="3:35">
      <c r="C190" s="143"/>
      <c r="D190" s="143"/>
      <c r="E190" s="143"/>
      <c r="F190" s="143"/>
      <c r="G190" s="143"/>
      <c r="H190" s="143"/>
      <c r="I190" s="143"/>
      <c r="J190" s="143"/>
      <c r="K190" s="143"/>
      <c r="L190" s="143"/>
      <c r="M190" s="143"/>
      <c r="N190" s="143"/>
      <c r="O190" s="143"/>
      <c r="P190" s="143"/>
      <c r="Q190" s="143"/>
      <c r="R190" s="143"/>
      <c r="S190" s="143"/>
      <c r="T190" s="143"/>
      <c r="U190" s="143"/>
      <c r="V190" s="143"/>
      <c r="W190" s="143"/>
      <c r="X190" s="143"/>
      <c r="Y190" s="143"/>
      <c r="Z190" s="143"/>
      <c r="AA190" s="143"/>
      <c r="AB190" s="143"/>
      <c r="AC190" s="143"/>
      <c r="AD190" s="143"/>
      <c r="AE190" s="143"/>
      <c r="AF190" s="143"/>
      <c r="AG190" s="143"/>
      <c r="AH190" s="143"/>
      <c r="AI190" s="143"/>
    </row>
    <row r="191" spans="3:35">
      <c r="C191" s="143"/>
      <c r="D191" s="143"/>
      <c r="E191" s="143"/>
      <c r="F191" s="143"/>
      <c r="G191" s="143"/>
      <c r="H191" s="143"/>
      <c r="I191" s="143"/>
      <c r="J191" s="143"/>
      <c r="K191" s="143"/>
      <c r="L191" s="143"/>
      <c r="M191" s="143"/>
      <c r="N191" s="143"/>
      <c r="O191" s="143"/>
      <c r="P191" s="143"/>
      <c r="Q191" s="143"/>
      <c r="R191" s="143"/>
      <c r="S191" s="143"/>
      <c r="T191" s="143"/>
      <c r="U191" s="143"/>
      <c r="V191" s="143"/>
      <c r="W191" s="143"/>
      <c r="X191" s="143"/>
      <c r="Y191" s="143"/>
      <c r="Z191" s="143"/>
      <c r="AA191" s="143"/>
      <c r="AB191" s="143"/>
      <c r="AC191" s="143"/>
      <c r="AD191" s="143"/>
      <c r="AE191" s="143"/>
      <c r="AF191" s="143"/>
      <c r="AG191" s="143"/>
      <c r="AH191" s="143"/>
      <c r="AI191" s="143"/>
    </row>
    <row r="192" spans="3:35">
      <c r="C192" s="143"/>
      <c r="D192" s="143"/>
      <c r="E192" s="143"/>
      <c r="F192" s="143"/>
      <c r="G192" s="143"/>
      <c r="H192" s="143"/>
      <c r="I192" s="143"/>
      <c r="J192" s="143"/>
      <c r="K192" s="143"/>
      <c r="L192" s="143"/>
      <c r="M192" s="143"/>
      <c r="N192" s="143"/>
      <c r="O192" s="143"/>
      <c r="P192" s="143"/>
      <c r="Q192" s="143"/>
      <c r="R192" s="143"/>
      <c r="S192" s="143"/>
      <c r="T192" s="143"/>
      <c r="U192" s="143"/>
      <c r="V192" s="143"/>
      <c r="W192" s="143"/>
      <c r="X192" s="143"/>
      <c r="Y192" s="143"/>
      <c r="Z192" s="143"/>
      <c r="AA192" s="143"/>
      <c r="AB192" s="143"/>
      <c r="AC192" s="143"/>
      <c r="AD192" s="143"/>
      <c r="AE192" s="143"/>
      <c r="AF192" s="143"/>
      <c r="AG192" s="143"/>
      <c r="AH192" s="143"/>
      <c r="AI192" s="143"/>
    </row>
    <row r="193" spans="3:35">
      <c r="C193" s="143"/>
      <c r="D193" s="143"/>
      <c r="E193" s="143"/>
      <c r="F193" s="143"/>
      <c r="G193" s="143"/>
      <c r="H193" s="143"/>
      <c r="I193" s="143"/>
      <c r="J193" s="143"/>
      <c r="K193" s="143"/>
      <c r="L193" s="143"/>
      <c r="M193" s="143"/>
      <c r="N193" s="143"/>
      <c r="O193" s="143"/>
      <c r="P193" s="143"/>
      <c r="Q193" s="143"/>
      <c r="R193" s="143"/>
      <c r="S193" s="143"/>
      <c r="T193" s="143"/>
      <c r="U193" s="143"/>
      <c r="V193" s="143"/>
      <c r="W193" s="143"/>
      <c r="X193" s="143"/>
      <c r="Y193" s="143"/>
      <c r="Z193" s="143"/>
      <c r="AA193" s="143"/>
      <c r="AB193" s="143"/>
      <c r="AC193" s="143"/>
      <c r="AD193" s="143"/>
      <c r="AE193" s="143"/>
      <c r="AF193" s="143"/>
      <c r="AG193" s="143"/>
      <c r="AH193" s="143"/>
      <c r="AI193" s="143"/>
    </row>
    <row r="194" spans="3:35">
      <c r="C194" s="143"/>
      <c r="D194" s="143"/>
      <c r="E194" s="143"/>
      <c r="F194" s="143"/>
      <c r="G194" s="143"/>
      <c r="H194" s="143"/>
      <c r="I194" s="143"/>
      <c r="J194" s="143"/>
      <c r="K194" s="143"/>
      <c r="L194" s="143"/>
      <c r="M194" s="143"/>
      <c r="N194" s="143"/>
      <c r="O194" s="143"/>
      <c r="P194" s="143"/>
      <c r="Q194" s="143"/>
      <c r="R194" s="143"/>
      <c r="S194" s="143"/>
      <c r="T194" s="143"/>
      <c r="U194" s="143"/>
      <c r="V194" s="143"/>
      <c r="W194" s="143"/>
      <c r="X194" s="143"/>
      <c r="Y194" s="143"/>
      <c r="Z194" s="143"/>
      <c r="AA194" s="143"/>
      <c r="AB194" s="143"/>
      <c r="AC194" s="143"/>
      <c r="AD194" s="143"/>
      <c r="AE194" s="143"/>
      <c r="AF194" s="143"/>
      <c r="AG194" s="143"/>
      <c r="AH194" s="143"/>
      <c r="AI194" s="143"/>
    </row>
    <row r="195" spans="3:35">
      <c r="C195" s="143"/>
      <c r="D195" s="143"/>
      <c r="E195" s="143"/>
      <c r="F195" s="143"/>
      <c r="G195" s="143"/>
      <c r="H195" s="143"/>
      <c r="I195" s="143"/>
      <c r="J195" s="143"/>
      <c r="K195" s="143"/>
      <c r="L195" s="143"/>
      <c r="M195" s="143"/>
      <c r="N195" s="143"/>
      <c r="O195" s="143"/>
      <c r="P195" s="143"/>
      <c r="Q195" s="143"/>
      <c r="R195" s="143"/>
      <c r="S195" s="143"/>
      <c r="T195" s="143"/>
      <c r="U195" s="143"/>
      <c r="V195" s="143"/>
      <c r="W195" s="143"/>
      <c r="X195" s="143"/>
      <c r="Y195" s="143"/>
      <c r="Z195" s="143"/>
      <c r="AA195" s="143"/>
      <c r="AB195" s="143"/>
      <c r="AC195" s="143"/>
      <c r="AD195" s="143"/>
      <c r="AE195" s="143"/>
      <c r="AF195" s="143"/>
      <c r="AG195" s="143"/>
      <c r="AH195" s="143"/>
      <c r="AI195" s="143"/>
    </row>
    <row r="196" spans="3:35">
      <c r="C196" s="143"/>
      <c r="D196" s="143"/>
      <c r="E196" s="143"/>
      <c r="F196" s="143"/>
      <c r="G196" s="143"/>
      <c r="H196" s="143"/>
      <c r="I196" s="143"/>
      <c r="J196" s="143"/>
      <c r="K196" s="143"/>
      <c r="L196" s="143"/>
      <c r="M196" s="143"/>
      <c r="N196" s="143"/>
      <c r="O196" s="143"/>
      <c r="P196" s="143"/>
      <c r="Q196" s="143"/>
      <c r="R196" s="143"/>
      <c r="S196" s="143"/>
      <c r="T196" s="143"/>
      <c r="U196" s="143"/>
      <c r="V196" s="143"/>
      <c r="W196" s="143"/>
      <c r="X196" s="143"/>
      <c r="Y196" s="143"/>
      <c r="Z196" s="143"/>
      <c r="AA196" s="143"/>
      <c r="AB196" s="143"/>
      <c r="AC196" s="143"/>
      <c r="AD196" s="143"/>
      <c r="AE196" s="143"/>
      <c r="AF196" s="143"/>
      <c r="AG196" s="143"/>
      <c r="AH196" s="143"/>
      <c r="AI196" s="143"/>
    </row>
    <row r="197" spans="3:35">
      <c r="C197" s="143"/>
      <c r="D197" s="143"/>
      <c r="E197" s="143"/>
      <c r="F197" s="143"/>
      <c r="G197" s="143"/>
      <c r="H197" s="143"/>
      <c r="I197" s="143"/>
      <c r="J197" s="143"/>
      <c r="K197" s="143"/>
      <c r="L197" s="143"/>
      <c r="M197" s="143"/>
      <c r="N197" s="143"/>
      <c r="O197" s="143"/>
      <c r="P197" s="143"/>
      <c r="Q197" s="143"/>
      <c r="R197" s="143"/>
      <c r="S197" s="143"/>
      <c r="T197" s="143"/>
      <c r="U197" s="143"/>
      <c r="V197" s="143"/>
      <c r="W197" s="143"/>
      <c r="X197" s="143"/>
      <c r="Y197" s="143"/>
      <c r="Z197" s="143"/>
      <c r="AA197" s="143"/>
      <c r="AB197" s="143"/>
      <c r="AC197" s="143"/>
      <c r="AD197" s="143"/>
      <c r="AE197" s="143"/>
      <c r="AF197" s="143"/>
      <c r="AG197" s="143"/>
      <c r="AH197" s="143"/>
      <c r="AI197" s="143"/>
    </row>
    <row r="198" spans="3:35">
      <c r="C198" s="143"/>
      <c r="D198" s="143"/>
      <c r="E198" s="143"/>
      <c r="F198" s="143"/>
      <c r="G198" s="143"/>
      <c r="H198" s="143"/>
      <c r="I198" s="143"/>
      <c r="J198" s="143"/>
      <c r="K198" s="143"/>
      <c r="L198" s="143"/>
      <c r="M198" s="143"/>
      <c r="N198" s="143"/>
      <c r="O198" s="143"/>
      <c r="P198" s="143"/>
      <c r="Q198" s="143"/>
      <c r="R198" s="143"/>
      <c r="S198" s="143"/>
      <c r="T198" s="143"/>
      <c r="U198" s="143"/>
      <c r="V198" s="143"/>
      <c r="W198" s="143"/>
      <c r="X198" s="143"/>
      <c r="Y198" s="143"/>
      <c r="Z198" s="143"/>
      <c r="AA198" s="143"/>
      <c r="AB198" s="143"/>
      <c r="AC198" s="143"/>
      <c r="AD198" s="143"/>
      <c r="AE198" s="143"/>
      <c r="AF198" s="143"/>
      <c r="AG198" s="143"/>
      <c r="AH198" s="143"/>
      <c r="AI198" s="143"/>
    </row>
    <row r="199" spans="3:35">
      <c r="C199" s="143"/>
      <c r="D199" s="143"/>
      <c r="E199" s="143"/>
      <c r="F199" s="143"/>
      <c r="G199" s="143"/>
      <c r="H199" s="143"/>
      <c r="I199" s="143"/>
      <c r="J199" s="143"/>
      <c r="K199" s="143"/>
      <c r="L199" s="143"/>
      <c r="M199" s="143"/>
      <c r="N199" s="143"/>
      <c r="O199" s="143"/>
      <c r="P199" s="143"/>
      <c r="Q199" s="143"/>
      <c r="R199" s="143"/>
      <c r="S199" s="143"/>
      <c r="T199" s="143"/>
      <c r="U199" s="143"/>
      <c r="V199" s="143"/>
      <c r="W199" s="143"/>
      <c r="X199" s="143"/>
      <c r="Y199" s="143"/>
      <c r="Z199" s="143"/>
      <c r="AA199" s="143"/>
      <c r="AB199" s="143"/>
      <c r="AC199" s="143"/>
      <c r="AD199" s="143"/>
      <c r="AE199" s="143"/>
      <c r="AF199" s="143"/>
      <c r="AG199" s="143"/>
      <c r="AH199" s="143"/>
      <c r="AI199" s="143"/>
    </row>
    <row r="200" spans="3:35">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c r="AA200" s="143"/>
      <c r="AB200" s="143"/>
      <c r="AC200" s="143"/>
      <c r="AD200" s="143"/>
      <c r="AE200" s="143"/>
      <c r="AF200" s="143"/>
      <c r="AG200" s="143"/>
      <c r="AH200" s="143"/>
      <c r="AI200" s="143"/>
    </row>
    <row r="201" spans="3:35">
      <c r="C201" s="143"/>
      <c r="D201" s="143"/>
      <c r="E201" s="143"/>
      <c r="F201" s="143"/>
      <c r="G201" s="143"/>
      <c r="H201" s="143"/>
      <c r="I201" s="143"/>
      <c r="J201" s="143"/>
      <c r="K201" s="143"/>
      <c r="L201" s="143"/>
      <c r="M201" s="143"/>
      <c r="N201" s="143"/>
      <c r="O201" s="143"/>
      <c r="P201" s="143"/>
      <c r="Q201" s="143"/>
      <c r="R201" s="143"/>
      <c r="S201" s="143"/>
      <c r="T201" s="143"/>
      <c r="U201" s="143"/>
      <c r="V201" s="143"/>
      <c r="W201" s="143"/>
      <c r="X201" s="143"/>
      <c r="Y201" s="143"/>
      <c r="Z201" s="143"/>
      <c r="AA201" s="143"/>
      <c r="AB201" s="143"/>
      <c r="AC201" s="143"/>
      <c r="AD201" s="143"/>
      <c r="AE201" s="143"/>
      <c r="AF201" s="143"/>
      <c r="AG201" s="143"/>
      <c r="AH201" s="143"/>
      <c r="AI201" s="143"/>
    </row>
    <row r="202" spans="3:35">
      <c r="C202" s="143"/>
      <c r="D202" s="143"/>
      <c r="E202" s="143"/>
      <c r="F202" s="143"/>
      <c r="G202" s="143"/>
      <c r="H202" s="143"/>
      <c r="I202" s="143"/>
      <c r="J202" s="143"/>
      <c r="K202" s="143"/>
      <c r="L202" s="143"/>
      <c r="M202" s="143"/>
      <c r="N202" s="143"/>
      <c r="O202" s="143"/>
      <c r="P202" s="143"/>
      <c r="Q202" s="143"/>
      <c r="R202" s="143"/>
      <c r="S202" s="143"/>
      <c r="T202" s="143"/>
      <c r="U202" s="143"/>
      <c r="V202" s="143"/>
      <c r="W202" s="143"/>
      <c r="X202" s="143"/>
      <c r="Y202" s="143"/>
      <c r="Z202" s="143"/>
      <c r="AA202" s="143"/>
      <c r="AB202" s="143"/>
      <c r="AC202" s="143"/>
      <c r="AD202" s="143"/>
      <c r="AE202" s="143"/>
      <c r="AF202" s="143"/>
      <c r="AG202" s="143"/>
      <c r="AH202" s="143"/>
      <c r="AI202" s="143"/>
    </row>
    <row r="203" spans="3:35">
      <c r="C203" s="143"/>
      <c r="D203" s="143"/>
      <c r="E203" s="143"/>
      <c r="F203" s="143"/>
      <c r="G203" s="143"/>
      <c r="H203" s="143"/>
      <c r="I203" s="143"/>
      <c r="J203" s="143"/>
      <c r="K203" s="143"/>
      <c r="L203" s="143"/>
      <c r="M203" s="143"/>
      <c r="N203" s="143"/>
      <c r="O203" s="143"/>
      <c r="P203" s="143"/>
      <c r="Q203" s="143"/>
      <c r="R203" s="143"/>
      <c r="S203" s="143"/>
      <c r="T203" s="143"/>
      <c r="U203" s="143"/>
      <c r="V203" s="143"/>
      <c r="W203" s="143"/>
      <c r="X203" s="143"/>
      <c r="Y203" s="143"/>
      <c r="Z203" s="143"/>
      <c r="AA203" s="143"/>
      <c r="AB203" s="143"/>
      <c r="AC203" s="143"/>
      <c r="AD203" s="143"/>
      <c r="AE203" s="143"/>
      <c r="AF203" s="143"/>
      <c r="AG203" s="143"/>
      <c r="AH203" s="143"/>
      <c r="AI203" s="143"/>
    </row>
    <row r="204" spans="3:35">
      <c r="C204" s="143"/>
      <c r="D204" s="143"/>
      <c r="E204" s="143"/>
      <c r="F204" s="143"/>
      <c r="G204" s="143"/>
      <c r="H204" s="143"/>
      <c r="I204" s="143"/>
      <c r="J204" s="143"/>
      <c r="K204" s="143"/>
      <c r="L204" s="143"/>
      <c r="M204" s="143"/>
      <c r="N204" s="143"/>
      <c r="O204" s="143"/>
      <c r="P204" s="143"/>
      <c r="Q204" s="143"/>
      <c r="R204" s="143"/>
      <c r="S204" s="143"/>
      <c r="T204" s="143"/>
      <c r="U204" s="143"/>
      <c r="V204" s="143"/>
      <c r="W204" s="143"/>
      <c r="X204" s="143"/>
      <c r="Y204" s="143"/>
      <c r="Z204" s="143"/>
      <c r="AA204" s="143"/>
      <c r="AB204" s="143"/>
      <c r="AC204" s="143"/>
      <c r="AD204" s="143"/>
      <c r="AE204" s="143"/>
      <c r="AF204" s="143"/>
      <c r="AG204" s="143"/>
      <c r="AH204" s="143"/>
      <c r="AI204" s="143"/>
    </row>
    <row r="205" spans="3:35">
      <c r="C205" s="143"/>
      <c r="D205" s="143"/>
      <c r="E205" s="143"/>
      <c r="F205" s="143"/>
      <c r="G205" s="143"/>
      <c r="H205" s="143"/>
      <c r="I205" s="143"/>
      <c r="J205" s="143"/>
      <c r="K205" s="143"/>
      <c r="L205" s="143"/>
      <c r="M205" s="143"/>
      <c r="N205" s="143"/>
      <c r="O205" s="143"/>
      <c r="P205" s="143"/>
      <c r="Q205" s="143"/>
      <c r="R205" s="143"/>
      <c r="S205" s="143"/>
      <c r="T205" s="143"/>
      <c r="U205" s="143"/>
      <c r="V205" s="143"/>
      <c r="W205" s="143"/>
      <c r="X205" s="143"/>
      <c r="Y205" s="143"/>
      <c r="Z205" s="143"/>
      <c r="AA205" s="143"/>
      <c r="AB205" s="143"/>
      <c r="AC205" s="143"/>
      <c r="AD205" s="143"/>
      <c r="AE205" s="143"/>
      <c r="AF205" s="143"/>
      <c r="AG205" s="143"/>
      <c r="AH205" s="143"/>
      <c r="AI205" s="143"/>
    </row>
    <row r="206" spans="3:35">
      <c r="C206" s="143"/>
      <c r="D206" s="143"/>
      <c r="E206" s="143"/>
      <c r="F206" s="143"/>
      <c r="G206" s="143"/>
      <c r="H206" s="143"/>
      <c r="I206" s="143"/>
      <c r="J206" s="143"/>
      <c r="K206" s="143"/>
      <c r="L206" s="143"/>
      <c r="M206" s="143"/>
      <c r="N206" s="143"/>
      <c r="O206" s="143"/>
      <c r="P206" s="143"/>
      <c r="Q206" s="143"/>
      <c r="R206" s="143"/>
      <c r="S206" s="143"/>
      <c r="T206" s="143"/>
      <c r="U206" s="143"/>
      <c r="V206" s="143"/>
      <c r="W206" s="143"/>
      <c r="X206" s="143"/>
      <c r="Y206" s="143"/>
      <c r="Z206" s="143"/>
      <c r="AA206" s="143"/>
      <c r="AB206" s="143"/>
      <c r="AC206" s="143"/>
      <c r="AD206" s="143"/>
      <c r="AE206" s="143"/>
      <c r="AF206" s="143"/>
      <c r="AG206" s="143"/>
      <c r="AH206" s="143"/>
      <c r="AI206" s="143"/>
    </row>
    <row r="207" spans="3:35">
      <c r="C207" s="143"/>
      <c r="D207" s="143"/>
      <c r="E207" s="143"/>
      <c r="F207" s="143"/>
      <c r="G207" s="143"/>
      <c r="H207" s="143"/>
      <c r="I207" s="143"/>
      <c r="J207" s="143"/>
      <c r="K207" s="143"/>
      <c r="L207" s="143"/>
      <c r="M207" s="143"/>
      <c r="N207" s="143"/>
      <c r="O207" s="143"/>
      <c r="P207" s="143"/>
      <c r="Q207" s="143"/>
      <c r="R207" s="143"/>
      <c r="S207" s="143"/>
      <c r="T207" s="143"/>
      <c r="U207" s="143"/>
      <c r="V207" s="143"/>
      <c r="W207" s="143"/>
      <c r="X207" s="143"/>
      <c r="Y207" s="143"/>
      <c r="Z207" s="143"/>
      <c r="AA207" s="143"/>
      <c r="AB207" s="143"/>
      <c r="AC207" s="143"/>
      <c r="AD207" s="143"/>
      <c r="AE207" s="143"/>
      <c r="AF207" s="143"/>
      <c r="AG207" s="143"/>
      <c r="AH207" s="143"/>
      <c r="AI207" s="143"/>
    </row>
    <row r="208" spans="3:35">
      <c r="C208" s="143"/>
      <c r="D208" s="143"/>
      <c r="E208" s="143"/>
      <c r="F208" s="143"/>
      <c r="G208" s="143"/>
      <c r="H208" s="143"/>
      <c r="I208" s="143"/>
      <c r="J208" s="143"/>
      <c r="K208" s="143"/>
      <c r="L208" s="143"/>
      <c r="M208" s="143"/>
      <c r="N208" s="143"/>
      <c r="O208" s="143"/>
      <c r="P208" s="143"/>
      <c r="Q208" s="143"/>
      <c r="R208" s="143"/>
      <c r="S208" s="143"/>
      <c r="T208" s="143"/>
      <c r="U208" s="143"/>
      <c r="V208" s="143"/>
      <c r="W208" s="143"/>
      <c r="X208" s="143"/>
      <c r="Y208" s="143"/>
      <c r="Z208" s="143"/>
      <c r="AA208" s="143"/>
      <c r="AB208" s="143"/>
      <c r="AC208" s="143"/>
      <c r="AD208" s="143"/>
      <c r="AE208" s="143"/>
      <c r="AF208" s="143"/>
      <c r="AG208" s="143"/>
      <c r="AH208" s="143"/>
      <c r="AI208" s="143"/>
    </row>
    <row r="209" spans="3:35">
      <c r="C209" s="143"/>
      <c r="D209" s="143"/>
      <c r="E209" s="143"/>
      <c r="F209" s="143"/>
      <c r="G209" s="143"/>
      <c r="H209" s="143"/>
      <c r="I209" s="143"/>
      <c r="J209" s="143"/>
      <c r="K209" s="143"/>
      <c r="L209" s="143"/>
      <c r="M209" s="143"/>
      <c r="N209" s="143"/>
      <c r="O209" s="143"/>
      <c r="P209" s="143"/>
      <c r="Q209" s="143"/>
      <c r="R209" s="143"/>
      <c r="S209" s="143"/>
      <c r="T209" s="143"/>
      <c r="U209" s="143"/>
      <c r="V209" s="143"/>
      <c r="W209" s="143"/>
      <c r="X209" s="143"/>
      <c r="Y209" s="143"/>
      <c r="Z209" s="143"/>
      <c r="AA209" s="143"/>
      <c r="AB209" s="143"/>
      <c r="AC209" s="143"/>
      <c r="AD209" s="143"/>
      <c r="AE209" s="143"/>
      <c r="AF209" s="143"/>
      <c r="AG209" s="143"/>
      <c r="AH209" s="143"/>
      <c r="AI209" s="143"/>
    </row>
    <row r="210" spans="3:35">
      <c r="C210" s="143"/>
      <c r="D210" s="143"/>
      <c r="E210" s="143"/>
      <c r="F210" s="143"/>
      <c r="G210" s="143"/>
      <c r="H210" s="143"/>
      <c r="I210" s="143"/>
      <c r="J210" s="143"/>
      <c r="K210" s="143"/>
      <c r="L210" s="143"/>
      <c r="M210" s="143"/>
      <c r="N210" s="143"/>
      <c r="O210" s="143"/>
      <c r="P210" s="143"/>
      <c r="Q210" s="143"/>
      <c r="R210" s="143"/>
      <c r="S210" s="143"/>
      <c r="T210" s="143"/>
      <c r="U210" s="143"/>
      <c r="V210" s="143"/>
      <c r="W210" s="143"/>
      <c r="X210" s="143"/>
      <c r="Y210" s="143"/>
      <c r="Z210" s="143"/>
      <c r="AA210" s="143"/>
      <c r="AB210" s="143"/>
      <c r="AC210" s="143"/>
      <c r="AD210" s="143"/>
      <c r="AE210" s="143"/>
      <c r="AF210" s="143"/>
      <c r="AG210" s="143"/>
      <c r="AH210" s="143"/>
      <c r="AI210" s="143"/>
    </row>
    <row r="211" spans="3:35">
      <c r="C211" s="143"/>
      <c r="D211" s="143"/>
      <c r="E211" s="143"/>
      <c r="F211" s="143"/>
      <c r="G211" s="143"/>
      <c r="H211" s="143"/>
      <c r="I211" s="143"/>
      <c r="J211" s="143"/>
      <c r="K211" s="143"/>
      <c r="L211" s="143"/>
      <c r="M211" s="143"/>
      <c r="N211" s="143"/>
      <c r="O211" s="143"/>
      <c r="P211" s="143"/>
      <c r="Q211" s="143"/>
      <c r="R211" s="143"/>
      <c r="S211" s="143"/>
      <c r="T211" s="143"/>
      <c r="U211" s="143"/>
      <c r="V211" s="143"/>
      <c r="W211" s="143"/>
      <c r="X211" s="143"/>
      <c r="Y211" s="143"/>
      <c r="Z211" s="143"/>
      <c r="AA211" s="143"/>
      <c r="AB211" s="143"/>
      <c r="AC211" s="143"/>
      <c r="AD211" s="143"/>
      <c r="AE211" s="143"/>
      <c r="AF211" s="143"/>
      <c r="AG211" s="143"/>
      <c r="AH211" s="143"/>
      <c r="AI211" s="143"/>
    </row>
    <row r="212" spans="3:35">
      <c r="C212" s="143"/>
      <c r="D212" s="143"/>
      <c r="E212" s="143"/>
      <c r="F212" s="143"/>
      <c r="G212" s="143"/>
      <c r="H212" s="143"/>
      <c r="I212" s="143"/>
      <c r="J212" s="143"/>
      <c r="K212" s="143"/>
      <c r="L212" s="143"/>
      <c r="M212" s="143"/>
      <c r="N212" s="143"/>
      <c r="O212" s="143"/>
      <c r="P212" s="143"/>
      <c r="Q212" s="143"/>
      <c r="R212" s="143"/>
      <c r="S212" s="143"/>
      <c r="T212" s="143"/>
      <c r="U212" s="143"/>
      <c r="V212" s="143"/>
      <c r="W212" s="143"/>
      <c r="X212" s="143"/>
      <c r="Y212" s="143"/>
      <c r="Z212" s="143"/>
      <c r="AA212" s="143"/>
      <c r="AB212" s="143"/>
      <c r="AC212" s="143"/>
      <c r="AD212" s="143"/>
      <c r="AE212" s="143"/>
      <c r="AF212" s="143"/>
      <c r="AG212" s="143"/>
      <c r="AH212" s="143"/>
      <c r="AI212" s="143"/>
    </row>
    <row r="213" spans="3:35">
      <c r="C213" s="143"/>
      <c r="D213" s="143"/>
      <c r="E213" s="143"/>
      <c r="F213" s="143"/>
      <c r="G213" s="143"/>
      <c r="H213" s="143"/>
      <c r="I213" s="143"/>
      <c r="J213" s="143"/>
      <c r="K213" s="143"/>
      <c r="L213" s="143"/>
      <c r="M213" s="143"/>
      <c r="N213" s="143"/>
      <c r="O213" s="143"/>
      <c r="P213" s="143"/>
      <c r="Q213" s="143"/>
      <c r="R213" s="143"/>
      <c r="S213" s="143"/>
      <c r="T213" s="143"/>
      <c r="U213" s="143"/>
      <c r="V213" s="143"/>
      <c r="W213" s="143"/>
      <c r="X213" s="143"/>
      <c r="Y213" s="143"/>
      <c r="Z213" s="143"/>
      <c r="AA213" s="143"/>
      <c r="AB213" s="143"/>
      <c r="AC213" s="143"/>
      <c r="AD213" s="143"/>
      <c r="AE213" s="143"/>
      <c r="AF213" s="143"/>
      <c r="AG213" s="143"/>
      <c r="AH213" s="143"/>
      <c r="AI213" s="143"/>
    </row>
    <row r="214" spans="3:35">
      <c r="C214" s="143"/>
      <c r="D214" s="143"/>
      <c r="E214" s="143"/>
      <c r="F214" s="143"/>
      <c r="G214" s="143"/>
      <c r="H214" s="143"/>
      <c r="I214" s="143"/>
      <c r="J214" s="143"/>
      <c r="K214" s="143"/>
      <c r="L214" s="143"/>
      <c r="M214" s="143"/>
      <c r="N214" s="143"/>
      <c r="O214" s="143"/>
      <c r="P214" s="143"/>
      <c r="Q214" s="143"/>
      <c r="R214" s="143"/>
      <c r="S214" s="143"/>
      <c r="T214" s="143"/>
      <c r="U214" s="143"/>
      <c r="V214" s="143"/>
      <c r="W214" s="143"/>
      <c r="X214" s="143"/>
      <c r="Y214" s="143"/>
      <c r="Z214" s="143"/>
      <c r="AA214" s="143"/>
      <c r="AB214" s="143"/>
      <c r="AC214" s="143"/>
      <c r="AD214" s="143"/>
      <c r="AE214" s="143"/>
      <c r="AF214" s="143"/>
      <c r="AG214" s="143"/>
      <c r="AH214" s="143"/>
      <c r="AI214" s="143"/>
    </row>
    <row r="215" spans="3:35">
      <c r="C215" s="143"/>
      <c r="D215" s="143"/>
      <c r="E215" s="143"/>
      <c r="F215" s="143"/>
      <c r="G215" s="143"/>
      <c r="H215" s="143"/>
      <c r="I215" s="143"/>
      <c r="J215" s="143"/>
      <c r="K215" s="143"/>
      <c r="L215" s="143"/>
      <c r="M215" s="143"/>
      <c r="N215" s="143"/>
      <c r="O215" s="143"/>
      <c r="P215" s="143"/>
      <c r="Q215" s="143"/>
      <c r="R215" s="143"/>
      <c r="S215" s="143"/>
      <c r="T215" s="143"/>
      <c r="U215" s="143"/>
      <c r="V215" s="143"/>
      <c r="W215" s="143"/>
      <c r="X215" s="143"/>
      <c r="Y215" s="143"/>
      <c r="Z215" s="143"/>
      <c r="AA215" s="143"/>
      <c r="AB215" s="143"/>
      <c r="AC215" s="143"/>
      <c r="AD215" s="143"/>
      <c r="AE215" s="143"/>
      <c r="AF215" s="143"/>
      <c r="AG215" s="143"/>
      <c r="AH215" s="143"/>
      <c r="AI215" s="143"/>
    </row>
    <row r="216" spans="3:35">
      <c r="C216" s="143"/>
      <c r="D216" s="143"/>
      <c r="E216" s="143"/>
      <c r="F216" s="143"/>
      <c r="G216" s="143"/>
      <c r="H216" s="143"/>
      <c r="I216" s="143"/>
      <c r="J216" s="143"/>
      <c r="K216" s="143"/>
      <c r="L216" s="143"/>
      <c r="M216" s="143"/>
      <c r="N216" s="143"/>
      <c r="O216" s="143"/>
      <c r="P216" s="143"/>
      <c r="Q216" s="143"/>
      <c r="R216" s="143"/>
      <c r="S216" s="143"/>
      <c r="T216" s="143"/>
      <c r="U216" s="143"/>
      <c r="V216" s="143"/>
      <c r="W216" s="143"/>
      <c r="X216" s="143"/>
      <c r="Y216" s="143"/>
      <c r="Z216" s="143"/>
      <c r="AA216" s="143"/>
      <c r="AB216" s="143"/>
      <c r="AC216" s="143"/>
      <c r="AD216" s="143"/>
      <c r="AE216" s="143"/>
      <c r="AF216" s="143"/>
      <c r="AG216" s="143"/>
      <c r="AH216" s="143"/>
      <c r="AI216" s="143"/>
    </row>
    <row r="217" spans="3:35">
      <c r="C217" s="143"/>
      <c r="D217" s="143"/>
      <c r="E217" s="143"/>
      <c r="F217" s="143"/>
      <c r="G217" s="143"/>
      <c r="H217" s="143"/>
      <c r="I217" s="143"/>
      <c r="J217" s="143"/>
      <c r="K217" s="143"/>
      <c r="L217" s="143"/>
      <c r="M217" s="143"/>
      <c r="N217" s="143"/>
      <c r="O217" s="143"/>
      <c r="P217" s="143"/>
      <c r="Q217" s="143"/>
      <c r="R217" s="143"/>
      <c r="S217" s="143"/>
      <c r="T217" s="143"/>
      <c r="U217" s="143"/>
      <c r="V217" s="143"/>
      <c r="W217" s="143"/>
      <c r="X217" s="143"/>
      <c r="Y217" s="143"/>
      <c r="Z217" s="143"/>
      <c r="AA217" s="143"/>
      <c r="AB217" s="143"/>
      <c r="AC217" s="143"/>
      <c r="AD217" s="143"/>
      <c r="AE217" s="143"/>
      <c r="AF217" s="143"/>
      <c r="AG217" s="143"/>
      <c r="AH217" s="143"/>
      <c r="AI217" s="143"/>
    </row>
    <row r="218" spans="3:35">
      <c r="C218" s="143"/>
      <c r="D218" s="143"/>
      <c r="E218" s="143"/>
      <c r="F218" s="143"/>
      <c r="G218" s="143"/>
      <c r="H218" s="143"/>
      <c r="I218" s="143"/>
      <c r="J218" s="143"/>
      <c r="K218" s="143"/>
      <c r="L218" s="143"/>
      <c r="M218" s="143"/>
      <c r="N218" s="143"/>
      <c r="O218" s="143"/>
      <c r="P218" s="143"/>
      <c r="Q218" s="143"/>
      <c r="R218" s="143"/>
      <c r="S218" s="143"/>
      <c r="T218" s="143"/>
      <c r="U218" s="143"/>
      <c r="V218" s="143"/>
      <c r="W218" s="143"/>
      <c r="X218" s="143"/>
      <c r="Y218" s="143"/>
      <c r="Z218" s="143"/>
      <c r="AA218" s="143"/>
      <c r="AB218" s="143"/>
      <c r="AC218" s="143"/>
      <c r="AD218" s="143"/>
      <c r="AE218" s="143"/>
      <c r="AF218" s="143"/>
      <c r="AG218" s="143"/>
      <c r="AH218" s="143"/>
      <c r="AI218" s="143"/>
    </row>
    <row r="219" spans="3:35">
      <c r="C219" s="143"/>
      <c r="D219" s="143"/>
      <c r="E219" s="143"/>
      <c r="F219" s="143"/>
      <c r="G219" s="143"/>
      <c r="H219" s="143"/>
      <c r="I219" s="143"/>
      <c r="J219" s="143"/>
      <c r="K219" s="143"/>
      <c r="L219" s="143"/>
      <c r="M219" s="143"/>
      <c r="N219" s="143"/>
      <c r="O219" s="143"/>
      <c r="P219" s="143"/>
      <c r="Q219" s="143"/>
      <c r="R219" s="143"/>
      <c r="S219" s="143"/>
      <c r="T219" s="143"/>
      <c r="U219" s="143"/>
      <c r="V219" s="143"/>
      <c r="W219" s="143"/>
      <c r="X219" s="143"/>
      <c r="Y219" s="143"/>
      <c r="Z219" s="143"/>
      <c r="AA219" s="143"/>
      <c r="AB219" s="143"/>
      <c r="AC219" s="143"/>
      <c r="AD219" s="143"/>
      <c r="AE219" s="143"/>
      <c r="AF219" s="143"/>
      <c r="AG219" s="143"/>
      <c r="AH219" s="143"/>
      <c r="AI219" s="143"/>
    </row>
    <row r="220" spans="3:35">
      <c r="C220" s="143"/>
      <c r="D220" s="143"/>
      <c r="E220" s="143"/>
      <c r="F220" s="143"/>
      <c r="G220" s="143"/>
      <c r="H220" s="143"/>
      <c r="I220" s="143"/>
      <c r="J220" s="143"/>
      <c r="K220" s="143"/>
      <c r="L220" s="143"/>
      <c r="M220" s="143"/>
      <c r="N220" s="143"/>
      <c r="O220" s="143"/>
      <c r="P220" s="143"/>
      <c r="Q220" s="143"/>
      <c r="R220" s="143"/>
      <c r="S220" s="143"/>
      <c r="T220" s="143"/>
      <c r="U220" s="143"/>
      <c r="V220" s="143"/>
      <c r="W220" s="143"/>
      <c r="X220" s="143"/>
      <c r="Y220" s="143"/>
      <c r="Z220" s="143"/>
      <c r="AA220" s="143"/>
      <c r="AB220" s="143"/>
      <c r="AC220" s="143"/>
      <c r="AD220" s="143"/>
      <c r="AE220" s="143"/>
      <c r="AF220" s="143"/>
      <c r="AG220" s="143"/>
      <c r="AH220" s="143"/>
      <c r="AI220" s="143"/>
    </row>
    <row r="221" spans="3:35">
      <c r="C221" s="143"/>
      <c r="D221" s="143"/>
      <c r="E221" s="143"/>
      <c r="F221" s="143"/>
      <c r="G221" s="143"/>
      <c r="H221" s="143"/>
      <c r="I221" s="143"/>
      <c r="J221" s="143"/>
      <c r="K221" s="143"/>
      <c r="L221" s="143"/>
      <c r="M221" s="143"/>
      <c r="N221" s="143"/>
      <c r="O221" s="143"/>
      <c r="P221" s="143"/>
      <c r="Q221" s="143"/>
      <c r="R221" s="143"/>
      <c r="S221" s="143"/>
      <c r="T221" s="143"/>
      <c r="U221" s="143"/>
      <c r="V221" s="143"/>
      <c r="W221" s="143"/>
      <c r="X221" s="143"/>
      <c r="Y221" s="143"/>
      <c r="Z221" s="143"/>
      <c r="AA221" s="143"/>
      <c r="AB221" s="143"/>
      <c r="AC221" s="143"/>
      <c r="AD221" s="143"/>
      <c r="AE221" s="143"/>
      <c r="AF221" s="143"/>
      <c r="AG221" s="143"/>
      <c r="AH221" s="143"/>
      <c r="AI221" s="143"/>
    </row>
    <row r="222" spans="3:35">
      <c r="C222" s="143"/>
      <c r="D222" s="143"/>
      <c r="E222" s="143"/>
      <c r="F222" s="143"/>
      <c r="G222" s="143"/>
      <c r="H222" s="143"/>
      <c r="I222" s="143"/>
      <c r="J222" s="143"/>
      <c r="K222" s="143"/>
      <c r="L222" s="143"/>
      <c r="M222" s="143"/>
      <c r="N222" s="143"/>
      <c r="O222" s="143"/>
      <c r="P222" s="143"/>
      <c r="Q222" s="143"/>
      <c r="R222" s="143"/>
      <c r="S222" s="143"/>
      <c r="T222" s="143"/>
      <c r="U222" s="143"/>
      <c r="V222" s="143"/>
      <c r="W222" s="143"/>
      <c r="X222" s="143"/>
      <c r="Y222" s="143"/>
      <c r="Z222" s="143"/>
      <c r="AA222" s="143"/>
      <c r="AB222" s="143"/>
      <c r="AC222" s="143"/>
      <c r="AD222" s="143"/>
      <c r="AE222" s="143"/>
      <c r="AF222" s="143"/>
      <c r="AG222" s="143"/>
      <c r="AH222" s="143"/>
      <c r="AI222" s="143"/>
    </row>
    <row r="223" spans="3:35">
      <c r="C223" s="143"/>
      <c r="D223" s="143"/>
      <c r="E223" s="143"/>
      <c r="F223" s="143"/>
      <c r="G223" s="143"/>
      <c r="H223" s="143"/>
      <c r="I223" s="143"/>
      <c r="J223" s="143"/>
      <c r="K223" s="143"/>
      <c r="L223" s="143"/>
      <c r="M223" s="143"/>
      <c r="N223" s="143"/>
      <c r="O223" s="143"/>
      <c r="P223" s="143"/>
      <c r="Q223" s="143"/>
      <c r="R223" s="143"/>
      <c r="S223" s="143"/>
      <c r="T223" s="143"/>
      <c r="U223" s="143"/>
      <c r="V223" s="143"/>
      <c r="W223" s="143"/>
      <c r="X223" s="143"/>
      <c r="Y223" s="143"/>
      <c r="Z223" s="143"/>
      <c r="AA223" s="143"/>
      <c r="AB223" s="143"/>
      <c r="AC223" s="143"/>
      <c r="AD223" s="143"/>
      <c r="AE223" s="143"/>
      <c r="AF223" s="143"/>
      <c r="AG223" s="143"/>
      <c r="AH223" s="143"/>
      <c r="AI223" s="143"/>
    </row>
    <row r="224" spans="3:35">
      <c r="C224" s="143"/>
      <c r="D224" s="143"/>
      <c r="E224" s="143"/>
      <c r="F224" s="143"/>
      <c r="G224" s="143"/>
      <c r="H224" s="143"/>
      <c r="I224" s="143"/>
      <c r="J224" s="143"/>
      <c r="K224" s="143"/>
      <c r="L224" s="143"/>
      <c r="M224" s="143"/>
      <c r="N224" s="143"/>
      <c r="O224" s="143"/>
      <c r="P224" s="143"/>
      <c r="Q224" s="143"/>
      <c r="R224" s="143"/>
      <c r="S224" s="143"/>
      <c r="T224" s="143"/>
      <c r="U224" s="143"/>
      <c r="V224" s="143"/>
      <c r="W224" s="143"/>
      <c r="X224" s="143"/>
      <c r="Y224" s="143"/>
      <c r="Z224" s="143"/>
      <c r="AA224" s="143"/>
      <c r="AB224" s="143"/>
      <c r="AC224" s="143"/>
      <c r="AD224" s="143"/>
      <c r="AE224" s="143"/>
      <c r="AF224" s="143"/>
      <c r="AG224" s="143"/>
      <c r="AH224" s="143"/>
      <c r="AI224" s="143"/>
    </row>
    <row r="225" spans="3:35">
      <c r="C225" s="143"/>
      <c r="D225" s="143"/>
      <c r="E225" s="143"/>
      <c r="F225" s="143"/>
      <c r="G225" s="143"/>
      <c r="H225" s="143"/>
      <c r="I225" s="143"/>
      <c r="J225" s="143"/>
      <c r="K225" s="143"/>
      <c r="L225" s="143"/>
      <c r="M225" s="143"/>
      <c r="N225" s="143"/>
      <c r="O225" s="143"/>
      <c r="P225" s="143"/>
      <c r="Q225" s="143"/>
      <c r="R225" s="143"/>
      <c r="S225" s="143"/>
      <c r="T225" s="143"/>
      <c r="U225" s="143"/>
      <c r="V225" s="143"/>
      <c r="W225" s="143"/>
      <c r="X225" s="143"/>
      <c r="Y225" s="143"/>
      <c r="Z225" s="143"/>
      <c r="AA225" s="143"/>
      <c r="AB225" s="143"/>
      <c r="AC225" s="143"/>
      <c r="AD225" s="143"/>
      <c r="AE225" s="143"/>
      <c r="AF225" s="143"/>
      <c r="AG225" s="143"/>
      <c r="AH225" s="143"/>
      <c r="AI225" s="143"/>
    </row>
    <row r="226" spans="3:35">
      <c r="C226" s="143"/>
      <c r="D226" s="143"/>
      <c r="E226" s="143"/>
      <c r="F226" s="143"/>
      <c r="G226" s="143"/>
      <c r="H226" s="143"/>
      <c r="I226" s="143"/>
      <c r="J226" s="143"/>
      <c r="K226" s="143"/>
      <c r="L226" s="143"/>
      <c r="M226" s="143"/>
      <c r="N226" s="143"/>
      <c r="O226" s="143"/>
      <c r="P226" s="143"/>
      <c r="Q226" s="143"/>
      <c r="R226" s="143"/>
      <c r="S226" s="143"/>
      <c r="T226" s="143"/>
      <c r="U226" s="143"/>
      <c r="V226" s="143"/>
      <c r="W226" s="143"/>
      <c r="X226" s="143"/>
      <c r="Y226" s="143"/>
      <c r="Z226" s="143"/>
      <c r="AA226" s="143"/>
      <c r="AB226" s="143"/>
      <c r="AC226" s="143"/>
      <c r="AD226" s="143"/>
      <c r="AE226" s="143"/>
      <c r="AF226" s="143"/>
      <c r="AG226" s="143"/>
      <c r="AH226" s="143"/>
      <c r="AI226" s="143"/>
    </row>
    <row r="227" spans="3:35">
      <c r="C227" s="143"/>
      <c r="D227" s="143"/>
      <c r="E227" s="143"/>
      <c r="F227" s="143"/>
      <c r="G227" s="143"/>
      <c r="H227" s="143"/>
      <c r="I227" s="143"/>
      <c r="J227" s="143"/>
      <c r="K227" s="143"/>
      <c r="L227" s="143"/>
      <c r="M227" s="143"/>
      <c r="N227" s="143"/>
      <c r="O227" s="143"/>
      <c r="P227" s="143"/>
      <c r="Q227" s="143"/>
      <c r="R227" s="143"/>
      <c r="S227" s="143"/>
      <c r="T227" s="143"/>
      <c r="U227" s="143"/>
      <c r="V227" s="143"/>
      <c r="W227" s="143"/>
      <c r="X227" s="143"/>
      <c r="Y227" s="143"/>
      <c r="Z227" s="143"/>
      <c r="AA227" s="143"/>
      <c r="AB227" s="143"/>
      <c r="AC227" s="143"/>
      <c r="AD227" s="143"/>
      <c r="AE227" s="143"/>
      <c r="AF227" s="143"/>
      <c r="AG227" s="143"/>
      <c r="AH227" s="143"/>
      <c r="AI227" s="143"/>
    </row>
    <row r="228" spans="3:35">
      <c r="C228" s="143"/>
      <c r="D228" s="143"/>
      <c r="E228" s="143"/>
      <c r="F228" s="143"/>
      <c r="G228" s="143"/>
      <c r="H228" s="143"/>
      <c r="I228" s="143"/>
      <c r="J228" s="143"/>
      <c r="K228" s="143"/>
      <c r="L228" s="143"/>
      <c r="M228" s="143"/>
      <c r="N228" s="143"/>
      <c r="O228" s="143"/>
      <c r="P228" s="143"/>
      <c r="Q228" s="143"/>
      <c r="R228" s="143"/>
      <c r="S228" s="143"/>
      <c r="T228" s="143"/>
      <c r="U228" s="143"/>
      <c r="V228" s="143"/>
      <c r="W228" s="143"/>
      <c r="X228" s="143"/>
      <c r="Y228" s="143"/>
      <c r="Z228" s="143"/>
      <c r="AA228" s="143"/>
      <c r="AB228" s="143"/>
      <c r="AC228" s="143"/>
      <c r="AD228" s="143"/>
      <c r="AE228" s="143"/>
      <c r="AF228" s="143"/>
      <c r="AG228" s="143"/>
      <c r="AH228" s="143"/>
      <c r="AI228" s="143"/>
    </row>
    <row r="229" spans="3:35">
      <c r="C229" s="143"/>
      <c r="D229" s="143"/>
      <c r="E229" s="143"/>
      <c r="F229" s="143"/>
      <c r="G229" s="143"/>
      <c r="H229" s="143"/>
      <c r="I229" s="143"/>
      <c r="J229" s="143"/>
      <c r="K229" s="143"/>
      <c r="L229" s="143"/>
      <c r="M229" s="143"/>
      <c r="N229" s="143"/>
      <c r="O229" s="143"/>
      <c r="P229" s="143"/>
      <c r="Q229" s="143"/>
      <c r="R229" s="143"/>
      <c r="S229" s="143"/>
      <c r="T229" s="143"/>
      <c r="U229" s="143"/>
      <c r="V229" s="143"/>
      <c r="W229" s="143"/>
      <c r="X229" s="143"/>
      <c r="Y229" s="143"/>
      <c r="Z229" s="143"/>
      <c r="AA229" s="143"/>
      <c r="AB229" s="143"/>
      <c r="AC229" s="143"/>
      <c r="AD229" s="143"/>
      <c r="AE229" s="143"/>
      <c r="AF229" s="143"/>
      <c r="AG229" s="143"/>
      <c r="AH229" s="143"/>
      <c r="AI229" s="143"/>
    </row>
    <row r="230" spans="3:35">
      <c r="C230" s="143"/>
      <c r="D230" s="143"/>
      <c r="E230" s="143"/>
      <c r="F230" s="143"/>
      <c r="G230" s="143"/>
      <c r="H230" s="143"/>
      <c r="I230" s="143"/>
      <c r="J230" s="143"/>
      <c r="K230" s="143"/>
      <c r="L230" s="143"/>
      <c r="M230" s="143"/>
      <c r="N230" s="143"/>
      <c r="O230" s="143"/>
      <c r="P230" s="143"/>
      <c r="Q230" s="143"/>
      <c r="R230" s="143"/>
      <c r="S230" s="143"/>
      <c r="T230" s="143"/>
      <c r="U230" s="143"/>
      <c r="V230" s="143"/>
      <c r="W230" s="143"/>
      <c r="X230" s="143"/>
      <c r="Y230" s="143"/>
      <c r="Z230" s="143"/>
      <c r="AA230" s="143"/>
      <c r="AB230" s="143"/>
      <c r="AC230" s="143"/>
      <c r="AD230" s="143"/>
      <c r="AE230" s="143"/>
      <c r="AF230" s="143"/>
      <c r="AG230" s="143"/>
      <c r="AH230" s="143"/>
      <c r="AI230" s="143"/>
    </row>
    <row r="231" spans="3:35">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3"/>
      <c r="Z231" s="143"/>
      <c r="AA231" s="143"/>
      <c r="AB231" s="143"/>
      <c r="AC231" s="143"/>
      <c r="AD231" s="143"/>
      <c r="AE231" s="143"/>
      <c r="AF231" s="143"/>
      <c r="AG231" s="143"/>
      <c r="AH231" s="143"/>
      <c r="AI231" s="143"/>
    </row>
    <row r="232" spans="3:35">
      <c r="C232" s="143"/>
      <c r="D232" s="143"/>
      <c r="E232" s="143"/>
      <c r="F232" s="143"/>
      <c r="G232" s="143"/>
      <c r="H232" s="143"/>
      <c r="I232" s="143"/>
      <c r="J232" s="143"/>
      <c r="K232" s="143"/>
      <c r="L232" s="143"/>
      <c r="M232" s="143"/>
      <c r="N232" s="143"/>
      <c r="O232" s="143"/>
      <c r="P232" s="143"/>
      <c r="Q232" s="143"/>
      <c r="R232" s="143"/>
      <c r="S232" s="143"/>
      <c r="T232" s="143"/>
      <c r="U232" s="143"/>
      <c r="V232" s="143"/>
      <c r="W232" s="143"/>
      <c r="X232" s="143"/>
      <c r="Y232" s="143"/>
      <c r="Z232" s="143"/>
      <c r="AA232" s="143"/>
      <c r="AB232" s="143"/>
      <c r="AC232" s="143"/>
      <c r="AD232" s="143"/>
      <c r="AE232" s="143"/>
      <c r="AF232" s="143"/>
      <c r="AG232" s="143"/>
      <c r="AH232" s="143"/>
      <c r="AI232" s="143"/>
    </row>
    <row r="233" spans="3:35">
      <c r="C233" s="143"/>
      <c r="D233" s="143"/>
      <c r="E233" s="143"/>
      <c r="F233" s="143"/>
      <c r="G233" s="143"/>
      <c r="H233" s="143"/>
      <c r="I233" s="143"/>
      <c r="J233" s="143"/>
      <c r="K233" s="143"/>
      <c r="L233" s="143"/>
      <c r="M233" s="143"/>
      <c r="N233" s="143"/>
      <c r="O233" s="143"/>
      <c r="P233" s="143"/>
      <c r="Q233" s="143"/>
      <c r="R233" s="143"/>
      <c r="S233" s="143"/>
      <c r="T233" s="143"/>
      <c r="U233" s="143"/>
      <c r="V233" s="143"/>
      <c r="W233" s="143"/>
      <c r="X233" s="143"/>
      <c r="Y233" s="143"/>
      <c r="Z233" s="143"/>
      <c r="AA233" s="143"/>
      <c r="AB233" s="143"/>
      <c r="AC233" s="143"/>
      <c r="AD233" s="143"/>
      <c r="AE233" s="143"/>
      <c r="AF233" s="143"/>
      <c r="AG233" s="143"/>
      <c r="AH233" s="143"/>
      <c r="AI233" s="143"/>
    </row>
    <row r="234" spans="3:35">
      <c r="C234" s="143"/>
      <c r="D234" s="143"/>
      <c r="E234" s="143"/>
      <c r="F234" s="143"/>
      <c r="G234" s="143"/>
      <c r="H234" s="143"/>
      <c r="I234" s="143"/>
      <c r="J234" s="143"/>
      <c r="K234" s="143"/>
      <c r="L234" s="143"/>
      <c r="M234" s="143"/>
      <c r="N234" s="143"/>
      <c r="O234" s="143"/>
      <c r="P234" s="143"/>
      <c r="Q234" s="143"/>
      <c r="R234" s="143"/>
      <c r="S234" s="143"/>
      <c r="T234" s="143"/>
      <c r="U234" s="143"/>
      <c r="V234" s="143"/>
      <c r="W234" s="143"/>
      <c r="X234" s="143"/>
      <c r="Y234" s="143"/>
      <c r="Z234" s="143"/>
      <c r="AA234" s="143"/>
      <c r="AB234" s="143"/>
      <c r="AC234" s="143"/>
      <c r="AD234" s="143"/>
      <c r="AE234" s="143"/>
      <c r="AF234" s="143"/>
      <c r="AG234" s="143"/>
      <c r="AH234" s="143"/>
      <c r="AI234" s="143"/>
    </row>
    <row r="235" spans="3:35">
      <c r="C235" s="143"/>
      <c r="D235" s="143"/>
      <c r="E235" s="143"/>
      <c r="F235" s="143"/>
      <c r="G235" s="143"/>
      <c r="H235" s="143"/>
      <c r="I235" s="143"/>
      <c r="J235" s="143"/>
      <c r="K235" s="143"/>
      <c r="L235" s="143"/>
      <c r="M235" s="143"/>
      <c r="N235" s="143"/>
      <c r="O235" s="143"/>
      <c r="P235" s="143"/>
      <c r="Q235" s="143"/>
      <c r="R235" s="143"/>
      <c r="S235" s="143"/>
      <c r="T235" s="143"/>
      <c r="U235" s="143"/>
      <c r="V235" s="143"/>
      <c r="W235" s="143"/>
      <c r="X235" s="143"/>
      <c r="Y235" s="143"/>
      <c r="Z235" s="143"/>
      <c r="AA235" s="143"/>
      <c r="AB235" s="143"/>
      <c r="AC235" s="143"/>
      <c r="AD235" s="143"/>
      <c r="AE235" s="143"/>
      <c r="AF235" s="143"/>
      <c r="AG235" s="143"/>
      <c r="AH235" s="143"/>
      <c r="AI235" s="143"/>
    </row>
    <row r="236" spans="3:35">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c r="AA236" s="143"/>
      <c r="AB236" s="143"/>
      <c r="AC236" s="143"/>
      <c r="AD236" s="143"/>
      <c r="AE236" s="143"/>
      <c r="AF236" s="143"/>
      <c r="AG236" s="143"/>
      <c r="AH236" s="143"/>
      <c r="AI236" s="143"/>
    </row>
    <row r="237" spans="3:35">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c r="AA237" s="143"/>
      <c r="AB237" s="143"/>
      <c r="AC237" s="143"/>
      <c r="AD237" s="143"/>
      <c r="AE237" s="143"/>
      <c r="AF237" s="143"/>
      <c r="AG237" s="143"/>
      <c r="AH237" s="143"/>
      <c r="AI237" s="143"/>
    </row>
    <row r="238" spans="3:35">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c r="AA238" s="143"/>
      <c r="AB238" s="143"/>
      <c r="AC238" s="143"/>
      <c r="AD238" s="143"/>
      <c r="AE238" s="143"/>
      <c r="AF238" s="143"/>
      <c r="AG238" s="143"/>
      <c r="AH238" s="143"/>
      <c r="AI238" s="143"/>
    </row>
    <row r="239" spans="3:35">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c r="AA239" s="143"/>
      <c r="AB239" s="143"/>
      <c r="AC239" s="143"/>
      <c r="AD239" s="143"/>
      <c r="AE239" s="143"/>
      <c r="AF239" s="143"/>
      <c r="AG239" s="143"/>
      <c r="AH239" s="143"/>
      <c r="AI239" s="143"/>
    </row>
    <row r="240" spans="3:35">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c r="AA240" s="143"/>
      <c r="AB240" s="143"/>
      <c r="AC240" s="143"/>
      <c r="AD240" s="143"/>
      <c r="AE240" s="143"/>
      <c r="AF240" s="143"/>
      <c r="AG240" s="143"/>
      <c r="AH240" s="143"/>
      <c r="AI240" s="143"/>
    </row>
    <row r="241" spans="3:35">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c r="AA241" s="143"/>
      <c r="AB241" s="143"/>
      <c r="AC241" s="143"/>
      <c r="AD241" s="143"/>
      <c r="AE241" s="143"/>
      <c r="AF241" s="143"/>
      <c r="AG241" s="143"/>
      <c r="AH241" s="143"/>
      <c r="AI241" s="143"/>
    </row>
    <row r="242" spans="3:35">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c r="AA242" s="143"/>
      <c r="AB242" s="143"/>
      <c r="AC242" s="143"/>
      <c r="AD242" s="143"/>
      <c r="AE242" s="143"/>
      <c r="AF242" s="143"/>
      <c r="AG242" s="143"/>
      <c r="AH242" s="143"/>
      <c r="AI242" s="143"/>
    </row>
    <row r="243" spans="3:35">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c r="AA243" s="143"/>
      <c r="AB243" s="143"/>
      <c r="AC243" s="143"/>
      <c r="AD243" s="143"/>
      <c r="AE243" s="143"/>
      <c r="AF243" s="143"/>
      <c r="AG243" s="143"/>
      <c r="AH243" s="143"/>
      <c r="AI243" s="143"/>
    </row>
    <row r="244" spans="3:35">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c r="AA244" s="143"/>
      <c r="AB244" s="143"/>
      <c r="AC244" s="143"/>
      <c r="AD244" s="143"/>
      <c r="AE244" s="143"/>
      <c r="AF244" s="143"/>
      <c r="AG244" s="143"/>
      <c r="AH244" s="143"/>
      <c r="AI244" s="143"/>
    </row>
    <row r="245" spans="3:35">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c r="AA245" s="143"/>
      <c r="AB245" s="143"/>
      <c r="AC245" s="143"/>
      <c r="AD245" s="143"/>
      <c r="AE245" s="143"/>
      <c r="AF245" s="143"/>
      <c r="AG245" s="143"/>
      <c r="AH245" s="143"/>
      <c r="AI245" s="143"/>
    </row>
    <row r="246" spans="3:35">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c r="AA246" s="143"/>
      <c r="AB246" s="143"/>
      <c r="AC246" s="143"/>
      <c r="AD246" s="143"/>
      <c r="AE246" s="143"/>
      <c r="AF246" s="143"/>
      <c r="AG246" s="143"/>
      <c r="AH246" s="143"/>
      <c r="AI246" s="143"/>
    </row>
    <row r="247" spans="3:35">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c r="AA247" s="143"/>
      <c r="AB247" s="143"/>
      <c r="AC247" s="143"/>
      <c r="AD247" s="143"/>
      <c r="AE247" s="143"/>
      <c r="AF247" s="143"/>
      <c r="AG247" s="143"/>
      <c r="AH247" s="143"/>
      <c r="AI247" s="143"/>
    </row>
    <row r="248" spans="3:35">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c r="AA248" s="143"/>
      <c r="AB248" s="143"/>
      <c r="AC248" s="143"/>
      <c r="AD248" s="143"/>
      <c r="AE248" s="143"/>
      <c r="AF248" s="143"/>
      <c r="AG248" s="143"/>
      <c r="AH248" s="143"/>
      <c r="AI248" s="143"/>
    </row>
    <row r="249" spans="3:35">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c r="AA249" s="143"/>
      <c r="AB249" s="143"/>
      <c r="AC249" s="143"/>
      <c r="AD249" s="143"/>
      <c r="AE249" s="143"/>
      <c r="AF249" s="143"/>
      <c r="AG249" s="143"/>
      <c r="AH249" s="143"/>
      <c r="AI249" s="143"/>
    </row>
    <row r="250" spans="3:35">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c r="AA250" s="143"/>
      <c r="AB250" s="143"/>
      <c r="AC250" s="143"/>
      <c r="AD250" s="143"/>
      <c r="AE250" s="143"/>
      <c r="AF250" s="143"/>
      <c r="AG250" s="143"/>
      <c r="AH250" s="143"/>
      <c r="AI250" s="143"/>
    </row>
    <row r="251" spans="3:35">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c r="AA251" s="143"/>
      <c r="AB251" s="143"/>
      <c r="AC251" s="143"/>
      <c r="AD251" s="143"/>
      <c r="AE251" s="143"/>
      <c r="AF251" s="143"/>
      <c r="AG251" s="143"/>
      <c r="AH251" s="143"/>
      <c r="AI251" s="143"/>
    </row>
    <row r="252" spans="3:35">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c r="AA252" s="143"/>
      <c r="AB252" s="143"/>
      <c r="AC252" s="143"/>
      <c r="AD252" s="143"/>
      <c r="AE252" s="143"/>
      <c r="AF252" s="143"/>
      <c r="AG252" s="143"/>
      <c r="AH252" s="143"/>
      <c r="AI252" s="143"/>
    </row>
    <row r="253" spans="3:35">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43"/>
      <c r="AB253" s="143"/>
      <c r="AC253" s="143"/>
      <c r="AD253" s="143"/>
      <c r="AE253" s="143"/>
      <c r="AF253" s="143"/>
      <c r="AG253" s="143"/>
      <c r="AH253" s="143"/>
      <c r="AI253" s="143"/>
    </row>
    <row r="254" spans="3:35">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c r="AA254" s="143"/>
      <c r="AB254" s="143"/>
      <c r="AC254" s="143"/>
      <c r="AD254" s="143"/>
      <c r="AE254" s="143"/>
      <c r="AF254" s="143"/>
      <c r="AG254" s="143"/>
      <c r="AH254" s="143"/>
      <c r="AI254" s="143"/>
    </row>
    <row r="255" spans="3:35">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c r="AA255" s="143"/>
      <c r="AB255" s="143"/>
      <c r="AC255" s="143"/>
      <c r="AD255" s="143"/>
      <c r="AE255" s="143"/>
      <c r="AF255" s="143"/>
      <c r="AG255" s="143"/>
      <c r="AH255" s="143"/>
      <c r="AI255" s="143"/>
    </row>
    <row r="256" spans="3:35">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c r="AA256" s="143"/>
      <c r="AB256" s="143"/>
      <c r="AC256" s="143"/>
      <c r="AD256" s="143"/>
      <c r="AE256" s="143"/>
      <c r="AF256" s="143"/>
      <c r="AG256" s="143"/>
      <c r="AH256" s="143"/>
      <c r="AI256" s="143"/>
    </row>
    <row r="257" spans="3:35">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c r="AA257" s="143"/>
      <c r="AB257" s="143"/>
      <c r="AC257" s="143"/>
      <c r="AD257" s="143"/>
      <c r="AE257" s="143"/>
      <c r="AF257" s="143"/>
      <c r="AG257" s="143"/>
      <c r="AH257" s="143"/>
      <c r="AI257" s="143"/>
    </row>
    <row r="258" spans="3:35">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c r="AA258" s="143"/>
      <c r="AB258" s="143"/>
      <c r="AC258" s="143"/>
      <c r="AD258" s="143"/>
      <c r="AE258" s="143"/>
      <c r="AF258" s="143"/>
      <c r="AG258" s="143"/>
      <c r="AH258" s="143"/>
      <c r="AI258" s="143"/>
    </row>
    <row r="259" spans="3:35">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c r="AA259" s="143"/>
      <c r="AB259" s="143"/>
      <c r="AC259" s="143"/>
      <c r="AD259" s="143"/>
      <c r="AE259" s="143"/>
      <c r="AF259" s="143"/>
      <c r="AG259" s="143"/>
      <c r="AH259" s="143"/>
      <c r="AI259" s="143"/>
    </row>
    <row r="260" spans="3:35">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c r="AA260" s="143"/>
      <c r="AB260" s="143"/>
      <c r="AC260" s="143"/>
      <c r="AD260" s="143"/>
      <c r="AE260" s="143"/>
      <c r="AF260" s="143"/>
      <c r="AG260" s="143"/>
      <c r="AH260" s="143"/>
      <c r="AI260" s="143"/>
    </row>
    <row r="261" spans="3:35">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c r="AA261" s="143"/>
      <c r="AB261" s="143"/>
      <c r="AC261" s="143"/>
      <c r="AD261" s="143"/>
      <c r="AE261" s="143"/>
      <c r="AF261" s="143"/>
      <c r="AG261" s="143"/>
      <c r="AH261" s="143"/>
      <c r="AI261" s="143"/>
    </row>
    <row r="262" spans="3:35">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c r="AA262" s="143"/>
      <c r="AB262" s="143"/>
      <c r="AC262" s="143"/>
      <c r="AD262" s="143"/>
      <c r="AE262" s="143"/>
      <c r="AF262" s="143"/>
      <c r="AG262" s="143"/>
      <c r="AH262" s="143"/>
      <c r="AI262" s="143"/>
    </row>
    <row r="263" spans="3:35">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c r="AA263" s="143"/>
      <c r="AB263" s="143"/>
      <c r="AC263" s="143"/>
      <c r="AD263" s="143"/>
      <c r="AE263" s="143"/>
      <c r="AF263" s="143"/>
      <c r="AG263" s="143"/>
      <c r="AH263" s="143"/>
      <c r="AI263" s="143"/>
    </row>
    <row r="264" spans="3:35">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c r="AA264" s="143"/>
      <c r="AB264" s="143"/>
      <c r="AC264" s="143"/>
      <c r="AD264" s="143"/>
      <c r="AE264" s="143"/>
      <c r="AF264" s="143"/>
      <c r="AG264" s="143"/>
      <c r="AH264" s="143"/>
      <c r="AI264" s="143"/>
    </row>
    <row r="265" spans="3:35">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43"/>
      <c r="AB265" s="143"/>
      <c r="AC265" s="143"/>
      <c r="AD265" s="143"/>
      <c r="AE265" s="143"/>
      <c r="AF265" s="143"/>
      <c r="AG265" s="143"/>
      <c r="AH265" s="143"/>
      <c r="AI265" s="143"/>
    </row>
    <row r="266" spans="3:35">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c r="AA266" s="143"/>
      <c r="AB266" s="143"/>
      <c r="AC266" s="143"/>
      <c r="AD266" s="143"/>
      <c r="AE266" s="143"/>
      <c r="AF266" s="143"/>
      <c r="AG266" s="143"/>
      <c r="AH266" s="143"/>
      <c r="AI266" s="143"/>
    </row>
    <row r="267" spans="3:35">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c r="AA267" s="143"/>
      <c r="AB267" s="143"/>
      <c r="AC267" s="143"/>
      <c r="AD267" s="143"/>
      <c r="AE267" s="143"/>
      <c r="AF267" s="143"/>
      <c r="AG267" s="143"/>
      <c r="AH267" s="143"/>
      <c r="AI267" s="143"/>
    </row>
    <row r="268" spans="3:35">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c r="AA268" s="143"/>
      <c r="AB268" s="143"/>
      <c r="AC268" s="143"/>
      <c r="AD268" s="143"/>
      <c r="AE268" s="143"/>
      <c r="AF268" s="143"/>
      <c r="AG268" s="143"/>
      <c r="AH268" s="143"/>
      <c r="AI268" s="143"/>
    </row>
    <row r="269" spans="3:35">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c r="AA269" s="143"/>
      <c r="AB269" s="143"/>
      <c r="AC269" s="143"/>
      <c r="AD269" s="143"/>
      <c r="AE269" s="143"/>
      <c r="AF269" s="143"/>
      <c r="AG269" s="143"/>
      <c r="AH269" s="143"/>
      <c r="AI269" s="143"/>
    </row>
    <row r="270" spans="3:35">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c r="AA270" s="143"/>
      <c r="AB270" s="143"/>
      <c r="AC270" s="143"/>
      <c r="AD270" s="143"/>
      <c r="AE270" s="143"/>
      <c r="AF270" s="143"/>
      <c r="AG270" s="143"/>
      <c r="AH270" s="143"/>
      <c r="AI270" s="143"/>
    </row>
    <row r="271" spans="3:35">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c r="AA271" s="143"/>
      <c r="AB271" s="143"/>
      <c r="AC271" s="143"/>
      <c r="AD271" s="143"/>
      <c r="AE271" s="143"/>
      <c r="AF271" s="143"/>
      <c r="AG271" s="143"/>
      <c r="AH271" s="143"/>
      <c r="AI271" s="143"/>
    </row>
    <row r="272" spans="3:35">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c r="AA272" s="143"/>
      <c r="AB272" s="143"/>
      <c r="AC272" s="143"/>
      <c r="AD272" s="143"/>
      <c r="AE272" s="143"/>
      <c r="AF272" s="143"/>
      <c r="AG272" s="143"/>
      <c r="AH272" s="143"/>
      <c r="AI272" s="143"/>
    </row>
    <row r="273" spans="3:35">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c r="AA273" s="143"/>
      <c r="AB273" s="143"/>
      <c r="AC273" s="143"/>
      <c r="AD273" s="143"/>
      <c r="AE273" s="143"/>
      <c r="AF273" s="143"/>
      <c r="AG273" s="143"/>
      <c r="AH273" s="143"/>
      <c r="AI273" s="143"/>
    </row>
    <row r="274" spans="3:35">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c r="AA274" s="143"/>
      <c r="AB274" s="143"/>
      <c r="AC274" s="143"/>
      <c r="AD274" s="143"/>
      <c r="AE274" s="143"/>
      <c r="AF274" s="143"/>
      <c r="AG274" s="143"/>
      <c r="AH274" s="143"/>
      <c r="AI274" s="143"/>
    </row>
    <row r="275" spans="3:35">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c r="AA275" s="143"/>
      <c r="AB275" s="143"/>
      <c r="AC275" s="143"/>
      <c r="AD275" s="143"/>
      <c r="AE275" s="143"/>
      <c r="AF275" s="143"/>
      <c r="AG275" s="143"/>
      <c r="AH275" s="143"/>
      <c r="AI275" s="143"/>
    </row>
    <row r="276" spans="3:35">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c r="AA276" s="143"/>
      <c r="AB276" s="143"/>
      <c r="AC276" s="143"/>
      <c r="AD276" s="143"/>
      <c r="AE276" s="143"/>
      <c r="AF276" s="143"/>
      <c r="AG276" s="143"/>
      <c r="AH276" s="143"/>
      <c r="AI276" s="143"/>
    </row>
    <row r="277" spans="3:35">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c r="AA277" s="143"/>
      <c r="AB277" s="143"/>
      <c r="AC277" s="143"/>
      <c r="AD277" s="143"/>
      <c r="AE277" s="143"/>
      <c r="AF277" s="143"/>
      <c r="AG277" s="143"/>
      <c r="AH277" s="143"/>
      <c r="AI277" s="143"/>
    </row>
    <row r="278" spans="3:35">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c r="AA278" s="143"/>
      <c r="AB278" s="143"/>
      <c r="AC278" s="143"/>
      <c r="AD278" s="143"/>
      <c r="AE278" s="143"/>
      <c r="AF278" s="143"/>
      <c r="AG278" s="143"/>
      <c r="AH278" s="143"/>
      <c r="AI278" s="143"/>
    </row>
    <row r="279" spans="3:35">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c r="AA279" s="143"/>
      <c r="AB279" s="143"/>
      <c r="AC279" s="143"/>
      <c r="AD279" s="143"/>
      <c r="AE279" s="143"/>
      <c r="AF279" s="143"/>
      <c r="AG279" s="143"/>
      <c r="AH279" s="143"/>
      <c r="AI279" s="143"/>
    </row>
    <row r="280" spans="3:35">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c r="AA280" s="143"/>
      <c r="AB280" s="143"/>
      <c r="AC280" s="143"/>
      <c r="AD280" s="143"/>
      <c r="AE280" s="143"/>
      <c r="AF280" s="143"/>
      <c r="AG280" s="143"/>
      <c r="AH280" s="143"/>
      <c r="AI280" s="143"/>
    </row>
    <row r="281" spans="3:35">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c r="AA281" s="143"/>
      <c r="AB281" s="143"/>
      <c r="AC281" s="143"/>
      <c r="AD281" s="143"/>
      <c r="AE281" s="143"/>
      <c r="AF281" s="143"/>
      <c r="AG281" s="143"/>
      <c r="AH281" s="143"/>
      <c r="AI281" s="143"/>
    </row>
    <row r="282" spans="3:35">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c r="AA282" s="143"/>
      <c r="AB282" s="143"/>
      <c r="AC282" s="143"/>
      <c r="AD282" s="143"/>
      <c r="AE282" s="143"/>
      <c r="AF282" s="143"/>
      <c r="AG282" s="143"/>
      <c r="AH282" s="143"/>
      <c r="AI282" s="143"/>
    </row>
    <row r="283" spans="3:35">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c r="AA283" s="143"/>
      <c r="AB283" s="143"/>
      <c r="AC283" s="143"/>
      <c r="AD283" s="143"/>
      <c r="AE283" s="143"/>
      <c r="AF283" s="143"/>
      <c r="AG283" s="143"/>
      <c r="AH283" s="143"/>
      <c r="AI283" s="143"/>
    </row>
    <row r="284" spans="3:35">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c r="AA284" s="143"/>
      <c r="AB284" s="143"/>
      <c r="AC284" s="143"/>
      <c r="AD284" s="143"/>
      <c r="AE284" s="143"/>
      <c r="AF284" s="143"/>
      <c r="AG284" s="143"/>
      <c r="AH284" s="143"/>
      <c r="AI284" s="143"/>
    </row>
    <row r="285" spans="3:35">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c r="AA285" s="143"/>
      <c r="AB285" s="143"/>
      <c r="AC285" s="143"/>
      <c r="AD285" s="143"/>
      <c r="AE285" s="143"/>
      <c r="AF285" s="143"/>
      <c r="AG285" s="143"/>
      <c r="AH285" s="143"/>
      <c r="AI285" s="143"/>
    </row>
    <row r="286" spans="3:35">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c r="AA286" s="143"/>
      <c r="AB286" s="143"/>
      <c r="AC286" s="143"/>
      <c r="AD286" s="143"/>
      <c r="AE286" s="143"/>
      <c r="AF286" s="143"/>
      <c r="AG286" s="143"/>
      <c r="AH286" s="143"/>
      <c r="AI286" s="143"/>
    </row>
    <row r="287" spans="3:35">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c r="AA287" s="143"/>
      <c r="AB287" s="143"/>
      <c r="AC287" s="143"/>
      <c r="AD287" s="143"/>
      <c r="AE287" s="143"/>
      <c r="AF287" s="143"/>
      <c r="AG287" s="143"/>
      <c r="AH287" s="143"/>
      <c r="AI287" s="143"/>
    </row>
    <row r="288" spans="3:35">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c r="AA288" s="143"/>
      <c r="AB288" s="143"/>
      <c r="AC288" s="143"/>
      <c r="AD288" s="143"/>
      <c r="AE288" s="143"/>
      <c r="AF288" s="143"/>
      <c r="AG288" s="143"/>
      <c r="AH288" s="143"/>
      <c r="AI288" s="143"/>
    </row>
    <row r="289" spans="3:35">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c r="AA289" s="143"/>
      <c r="AB289" s="143"/>
      <c r="AC289" s="143"/>
      <c r="AD289" s="143"/>
      <c r="AE289" s="143"/>
      <c r="AF289" s="143"/>
      <c r="AG289" s="143"/>
      <c r="AH289" s="143"/>
      <c r="AI289" s="143"/>
    </row>
    <row r="290" spans="3:35">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c r="AA290" s="143"/>
      <c r="AB290" s="143"/>
      <c r="AC290" s="143"/>
      <c r="AD290" s="143"/>
      <c r="AE290" s="143"/>
      <c r="AF290" s="143"/>
      <c r="AG290" s="143"/>
      <c r="AH290" s="143"/>
      <c r="AI290" s="143"/>
    </row>
    <row r="291" spans="3:35">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c r="AA291" s="143"/>
      <c r="AB291" s="143"/>
      <c r="AC291" s="143"/>
      <c r="AD291" s="143"/>
      <c r="AE291" s="143"/>
      <c r="AF291" s="143"/>
      <c r="AG291" s="143"/>
      <c r="AH291" s="143"/>
      <c r="AI291" s="143"/>
    </row>
    <row r="292" spans="3:35">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c r="AA292" s="143"/>
      <c r="AB292" s="143"/>
      <c r="AC292" s="143"/>
      <c r="AD292" s="143"/>
      <c r="AE292" s="143"/>
      <c r="AF292" s="143"/>
      <c r="AG292" s="143"/>
      <c r="AH292" s="143"/>
      <c r="AI292" s="143"/>
    </row>
    <row r="293" spans="3:35">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c r="AA293" s="143"/>
      <c r="AB293" s="143"/>
      <c r="AC293" s="143"/>
      <c r="AD293" s="143"/>
      <c r="AE293" s="143"/>
      <c r="AF293" s="143"/>
      <c r="AG293" s="143"/>
      <c r="AH293" s="143"/>
      <c r="AI293" s="143"/>
    </row>
    <row r="294" spans="3:35">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c r="AA294" s="143"/>
      <c r="AB294" s="143"/>
      <c r="AC294" s="143"/>
      <c r="AD294" s="143"/>
      <c r="AE294" s="143"/>
      <c r="AF294" s="143"/>
      <c r="AG294" s="143"/>
      <c r="AH294" s="143"/>
      <c r="AI294" s="143"/>
    </row>
    <row r="295" spans="3:35">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c r="AA295" s="143"/>
      <c r="AB295" s="143"/>
      <c r="AC295" s="143"/>
      <c r="AD295" s="143"/>
      <c r="AE295" s="143"/>
      <c r="AF295" s="143"/>
      <c r="AG295" s="143"/>
      <c r="AH295" s="143"/>
      <c r="AI295" s="143"/>
    </row>
    <row r="296" spans="3:35">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c r="AA296" s="143"/>
      <c r="AB296" s="143"/>
      <c r="AC296" s="143"/>
      <c r="AD296" s="143"/>
      <c r="AE296" s="143"/>
      <c r="AF296" s="143"/>
      <c r="AG296" s="143"/>
      <c r="AH296" s="143"/>
      <c r="AI296" s="143"/>
    </row>
    <row r="297" spans="3:35">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c r="AA297" s="143"/>
      <c r="AB297" s="143"/>
      <c r="AC297" s="143"/>
      <c r="AD297" s="143"/>
      <c r="AE297" s="143"/>
      <c r="AF297" s="143"/>
      <c r="AG297" s="143"/>
      <c r="AH297" s="143"/>
      <c r="AI297" s="143"/>
    </row>
    <row r="298" spans="3:35">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c r="AA298" s="143"/>
      <c r="AB298" s="143"/>
      <c r="AC298" s="143"/>
      <c r="AD298" s="143"/>
      <c r="AE298" s="143"/>
      <c r="AF298" s="143"/>
      <c r="AG298" s="143"/>
      <c r="AH298" s="143"/>
      <c r="AI298" s="143"/>
    </row>
    <row r="299" spans="3:35">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c r="AA299" s="143"/>
      <c r="AB299" s="143"/>
      <c r="AC299" s="143"/>
      <c r="AD299" s="143"/>
      <c r="AE299" s="143"/>
      <c r="AF299" s="143"/>
      <c r="AG299" s="143"/>
      <c r="AH299" s="143"/>
      <c r="AI299" s="143"/>
    </row>
    <row r="300" spans="3:35">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c r="AA300" s="143"/>
      <c r="AB300" s="143"/>
      <c r="AC300" s="143"/>
      <c r="AD300" s="143"/>
      <c r="AE300" s="143"/>
      <c r="AF300" s="143"/>
      <c r="AG300" s="143"/>
      <c r="AH300" s="143"/>
      <c r="AI300" s="143"/>
    </row>
    <row r="301" spans="3:35">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c r="AA301" s="143"/>
      <c r="AB301" s="143"/>
      <c r="AC301" s="143"/>
      <c r="AD301" s="143"/>
      <c r="AE301" s="143"/>
      <c r="AF301" s="143"/>
      <c r="AG301" s="143"/>
      <c r="AH301" s="143"/>
      <c r="AI301" s="143"/>
    </row>
    <row r="302" spans="3:35">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c r="AA302" s="143"/>
      <c r="AB302" s="143"/>
      <c r="AC302" s="143"/>
      <c r="AD302" s="143"/>
      <c r="AE302" s="143"/>
      <c r="AF302" s="143"/>
      <c r="AG302" s="143"/>
      <c r="AH302" s="143"/>
      <c r="AI302" s="143"/>
    </row>
    <row r="303" spans="3:35">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c r="AA303" s="143"/>
      <c r="AB303" s="143"/>
      <c r="AC303" s="143"/>
      <c r="AD303" s="143"/>
      <c r="AE303" s="143"/>
      <c r="AF303" s="143"/>
      <c r="AG303" s="143"/>
      <c r="AH303" s="143"/>
      <c r="AI303" s="143"/>
    </row>
    <row r="304" spans="3:35">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c r="AA304" s="143"/>
      <c r="AB304" s="143"/>
      <c r="AC304" s="143"/>
      <c r="AD304" s="143"/>
      <c r="AE304" s="143"/>
      <c r="AF304" s="143"/>
      <c r="AG304" s="143"/>
      <c r="AH304" s="143"/>
      <c r="AI304" s="143"/>
    </row>
    <row r="305" spans="3:35">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c r="AA305" s="143"/>
      <c r="AB305" s="143"/>
      <c r="AC305" s="143"/>
      <c r="AD305" s="143"/>
      <c r="AE305" s="143"/>
      <c r="AF305" s="143"/>
      <c r="AG305" s="143"/>
      <c r="AH305" s="143"/>
      <c r="AI305" s="143"/>
    </row>
    <row r="306" spans="3:35">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c r="AA306" s="143"/>
      <c r="AB306" s="143"/>
      <c r="AC306" s="143"/>
      <c r="AD306" s="143"/>
      <c r="AE306" s="143"/>
      <c r="AF306" s="143"/>
      <c r="AG306" s="143"/>
      <c r="AH306" s="143"/>
      <c r="AI306" s="143"/>
    </row>
    <row r="307" spans="3:35">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c r="AA307" s="143"/>
      <c r="AB307" s="143"/>
      <c r="AC307" s="143"/>
      <c r="AD307" s="143"/>
      <c r="AE307" s="143"/>
      <c r="AF307" s="143"/>
      <c r="AG307" s="143"/>
      <c r="AH307" s="143"/>
      <c r="AI307" s="143"/>
    </row>
    <row r="308" spans="3:35">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c r="AA308" s="143"/>
      <c r="AB308" s="143"/>
      <c r="AC308" s="143"/>
      <c r="AD308" s="143"/>
      <c r="AE308" s="143"/>
      <c r="AF308" s="143"/>
      <c r="AG308" s="143"/>
      <c r="AH308" s="143"/>
      <c r="AI308" s="143"/>
    </row>
    <row r="309" spans="3:35">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c r="AA309" s="143"/>
      <c r="AB309" s="143"/>
      <c r="AC309" s="143"/>
      <c r="AD309" s="143"/>
      <c r="AE309" s="143"/>
      <c r="AF309" s="143"/>
      <c r="AG309" s="143"/>
      <c r="AH309" s="143"/>
      <c r="AI309" s="143"/>
    </row>
    <row r="310" spans="3:35">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c r="AA310" s="143"/>
      <c r="AB310" s="143"/>
      <c r="AC310" s="143"/>
      <c r="AD310" s="143"/>
      <c r="AE310" s="143"/>
      <c r="AF310" s="143"/>
      <c r="AG310" s="143"/>
      <c r="AH310" s="143"/>
      <c r="AI310" s="143"/>
    </row>
    <row r="311" spans="3:35">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row>
    <row r="312" spans="3:35">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row>
    <row r="313" spans="3:35">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row>
    <row r="314" spans="3:35">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row>
    <row r="315" spans="3:35">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row>
    <row r="316" spans="3:35">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row>
    <row r="317" spans="3:35">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row>
    <row r="318" spans="3:35">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row>
    <row r="319" spans="3:35">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row>
    <row r="320" spans="3:35">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c r="AA320" s="143"/>
      <c r="AB320" s="143"/>
      <c r="AC320" s="143"/>
      <c r="AD320" s="143"/>
      <c r="AE320" s="143"/>
      <c r="AF320" s="143"/>
      <c r="AG320" s="143"/>
      <c r="AH320" s="143"/>
      <c r="AI320" s="143"/>
    </row>
    <row r="321" spans="3:35">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c r="AA321" s="143"/>
      <c r="AB321" s="143"/>
      <c r="AC321" s="143"/>
      <c r="AD321" s="143"/>
      <c r="AE321" s="143"/>
      <c r="AF321" s="143"/>
      <c r="AG321" s="143"/>
      <c r="AH321" s="143"/>
      <c r="AI321" s="143"/>
    </row>
    <row r="322" spans="3:35">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row>
    <row r="323" spans="3:35">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row>
    <row r="324" spans="3:35">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row>
    <row r="325" spans="3:35">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c r="AA325" s="143"/>
      <c r="AB325" s="143"/>
      <c r="AC325" s="143"/>
      <c r="AD325" s="143"/>
      <c r="AE325" s="143"/>
      <c r="AF325" s="143"/>
      <c r="AG325" s="143"/>
      <c r="AH325" s="143"/>
      <c r="AI325" s="143"/>
    </row>
    <row r="326" spans="3:35">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c r="AA326" s="143"/>
      <c r="AB326" s="143"/>
      <c r="AC326" s="143"/>
      <c r="AD326" s="143"/>
      <c r="AE326" s="143"/>
      <c r="AF326" s="143"/>
      <c r="AG326" s="143"/>
      <c r="AH326" s="143"/>
      <c r="AI326" s="143"/>
    </row>
    <row r="327" spans="3:35">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c r="AA327" s="143"/>
      <c r="AB327" s="143"/>
      <c r="AC327" s="143"/>
      <c r="AD327" s="143"/>
      <c r="AE327" s="143"/>
      <c r="AF327" s="143"/>
      <c r="AG327" s="143"/>
      <c r="AH327" s="143"/>
      <c r="AI327" s="143"/>
    </row>
    <row r="328" spans="3:35">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c r="AA328" s="143"/>
      <c r="AB328" s="143"/>
      <c r="AC328" s="143"/>
      <c r="AD328" s="143"/>
      <c r="AE328" s="143"/>
      <c r="AF328" s="143"/>
      <c r="AG328" s="143"/>
      <c r="AH328" s="143"/>
      <c r="AI328" s="143"/>
    </row>
    <row r="329" spans="3:35">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c r="AA329" s="143"/>
      <c r="AB329" s="143"/>
      <c r="AC329" s="143"/>
      <c r="AD329" s="143"/>
      <c r="AE329" s="143"/>
      <c r="AF329" s="143"/>
      <c r="AG329" s="143"/>
      <c r="AH329" s="143"/>
      <c r="AI329" s="143"/>
    </row>
    <row r="330" spans="3:35">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c r="AA330" s="143"/>
      <c r="AB330" s="143"/>
      <c r="AC330" s="143"/>
      <c r="AD330" s="143"/>
      <c r="AE330" s="143"/>
      <c r="AF330" s="143"/>
      <c r="AG330" s="143"/>
      <c r="AH330" s="143"/>
      <c r="AI330" s="143"/>
    </row>
    <row r="331" spans="3:35">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c r="AA331" s="143"/>
      <c r="AB331" s="143"/>
      <c r="AC331" s="143"/>
      <c r="AD331" s="143"/>
      <c r="AE331" s="143"/>
      <c r="AF331" s="143"/>
      <c r="AG331" s="143"/>
      <c r="AH331" s="143"/>
      <c r="AI331" s="143"/>
    </row>
    <row r="332" spans="3:35">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c r="AA332" s="143"/>
      <c r="AB332" s="143"/>
      <c r="AC332" s="143"/>
      <c r="AD332" s="143"/>
      <c r="AE332" s="143"/>
      <c r="AF332" s="143"/>
      <c r="AG332" s="143"/>
      <c r="AH332" s="143"/>
      <c r="AI332" s="143"/>
    </row>
    <row r="333" spans="3:35">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c r="AA333" s="143"/>
      <c r="AB333" s="143"/>
      <c r="AC333" s="143"/>
      <c r="AD333" s="143"/>
      <c r="AE333" s="143"/>
      <c r="AF333" s="143"/>
      <c r="AG333" s="143"/>
      <c r="AH333" s="143"/>
      <c r="AI333" s="143"/>
    </row>
    <row r="334" spans="3:35">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c r="AA334" s="143"/>
      <c r="AB334" s="143"/>
      <c r="AC334" s="143"/>
      <c r="AD334" s="143"/>
      <c r="AE334" s="143"/>
      <c r="AF334" s="143"/>
      <c r="AG334" s="143"/>
      <c r="AH334" s="143"/>
      <c r="AI334" s="143"/>
    </row>
    <row r="335" spans="3:35">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c r="AA335" s="143"/>
      <c r="AB335" s="143"/>
      <c r="AC335" s="143"/>
      <c r="AD335" s="143"/>
      <c r="AE335" s="143"/>
      <c r="AF335" s="143"/>
      <c r="AG335" s="143"/>
      <c r="AH335" s="143"/>
      <c r="AI335" s="143"/>
    </row>
    <row r="336" spans="3:35">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c r="AA336" s="143"/>
      <c r="AB336" s="143"/>
      <c r="AC336" s="143"/>
      <c r="AD336" s="143"/>
      <c r="AE336" s="143"/>
      <c r="AF336" s="143"/>
      <c r="AG336" s="143"/>
      <c r="AH336" s="143"/>
      <c r="AI336" s="143"/>
    </row>
    <row r="337" spans="3:35">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c r="AA337" s="143"/>
      <c r="AB337" s="143"/>
      <c r="AC337" s="143"/>
      <c r="AD337" s="143"/>
      <c r="AE337" s="143"/>
      <c r="AF337" s="143"/>
      <c r="AG337" s="143"/>
      <c r="AH337" s="143"/>
      <c r="AI337" s="143"/>
    </row>
    <row r="338" spans="3:35">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c r="AA338" s="143"/>
      <c r="AB338" s="143"/>
      <c r="AC338" s="143"/>
      <c r="AD338" s="143"/>
      <c r="AE338" s="143"/>
      <c r="AF338" s="143"/>
      <c r="AG338" s="143"/>
      <c r="AH338" s="143"/>
      <c r="AI338" s="143"/>
    </row>
    <row r="339" spans="3:35">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c r="AA339" s="143"/>
      <c r="AB339" s="143"/>
      <c r="AC339" s="143"/>
      <c r="AD339" s="143"/>
      <c r="AE339" s="143"/>
      <c r="AF339" s="143"/>
      <c r="AG339" s="143"/>
      <c r="AH339" s="143"/>
      <c r="AI339" s="143"/>
    </row>
    <row r="340" spans="3:35">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c r="AA340" s="143"/>
      <c r="AB340" s="143"/>
      <c r="AC340" s="143"/>
      <c r="AD340" s="143"/>
      <c r="AE340" s="143"/>
      <c r="AF340" s="143"/>
      <c r="AG340" s="143"/>
      <c r="AH340" s="143"/>
      <c r="AI340" s="143"/>
    </row>
    <row r="341" spans="3:35">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c r="AA341" s="143"/>
      <c r="AB341" s="143"/>
      <c r="AC341" s="143"/>
      <c r="AD341" s="143"/>
      <c r="AE341" s="143"/>
      <c r="AF341" s="143"/>
      <c r="AG341" s="143"/>
      <c r="AH341" s="143"/>
      <c r="AI341" s="143"/>
    </row>
    <row r="342" spans="3:35">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c r="AA342" s="143"/>
      <c r="AB342" s="143"/>
      <c r="AC342" s="143"/>
      <c r="AD342" s="143"/>
      <c r="AE342" s="143"/>
      <c r="AF342" s="143"/>
      <c r="AG342" s="143"/>
      <c r="AH342" s="143"/>
      <c r="AI342" s="143"/>
    </row>
    <row r="343" spans="3:35">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c r="AA343" s="143"/>
      <c r="AB343" s="143"/>
      <c r="AC343" s="143"/>
      <c r="AD343" s="143"/>
      <c r="AE343" s="143"/>
      <c r="AF343" s="143"/>
      <c r="AG343" s="143"/>
      <c r="AH343" s="143"/>
      <c r="AI343" s="143"/>
    </row>
    <row r="344" spans="3:35">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c r="AA344" s="143"/>
      <c r="AB344" s="143"/>
      <c r="AC344" s="143"/>
      <c r="AD344" s="143"/>
      <c r="AE344" s="143"/>
      <c r="AF344" s="143"/>
      <c r="AG344" s="143"/>
      <c r="AH344" s="143"/>
      <c r="AI344" s="143"/>
    </row>
    <row r="345" spans="3:35">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c r="AA345" s="143"/>
      <c r="AB345" s="143"/>
      <c r="AC345" s="143"/>
      <c r="AD345" s="143"/>
      <c r="AE345" s="143"/>
      <c r="AF345" s="143"/>
      <c r="AG345" s="143"/>
      <c r="AH345" s="143"/>
      <c r="AI345" s="143"/>
    </row>
    <row r="346" spans="3:35">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c r="AA346" s="143"/>
      <c r="AB346" s="143"/>
      <c r="AC346" s="143"/>
      <c r="AD346" s="143"/>
      <c r="AE346" s="143"/>
      <c r="AF346" s="143"/>
      <c r="AG346" s="143"/>
      <c r="AH346" s="143"/>
      <c r="AI346" s="143"/>
    </row>
    <row r="347" spans="3:35">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c r="AA347" s="143"/>
      <c r="AB347" s="143"/>
      <c r="AC347" s="143"/>
      <c r="AD347" s="143"/>
      <c r="AE347" s="143"/>
      <c r="AF347" s="143"/>
      <c r="AG347" s="143"/>
      <c r="AH347" s="143"/>
      <c r="AI347" s="143"/>
    </row>
    <row r="348" spans="3:35">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c r="AA348" s="143"/>
      <c r="AB348" s="143"/>
      <c r="AC348" s="143"/>
      <c r="AD348" s="143"/>
      <c r="AE348" s="143"/>
      <c r="AF348" s="143"/>
      <c r="AG348" s="143"/>
      <c r="AH348" s="143"/>
      <c r="AI348" s="143"/>
    </row>
    <row r="349" spans="3:35">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c r="AA349" s="143"/>
      <c r="AB349" s="143"/>
      <c r="AC349" s="143"/>
      <c r="AD349" s="143"/>
      <c r="AE349" s="143"/>
      <c r="AF349" s="143"/>
      <c r="AG349" s="143"/>
      <c r="AH349" s="143"/>
      <c r="AI349" s="143"/>
    </row>
    <row r="350" spans="3:35">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c r="AA350" s="143"/>
      <c r="AB350" s="143"/>
      <c r="AC350" s="143"/>
      <c r="AD350" s="143"/>
      <c r="AE350" s="143"/>
      <c r="AF350" s="143"/>
      <c r="AG350" s="143"/>
      <c r="AH350" s="143"/>
      <c r="AI350" s="143"/>
    </row>
    <row r="351" spans="3:35">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c r="AA351" s="143"/>
      <c r="AB351" s="143"/>
      <c r="AC351" s="143"/>
      <c r="AD351" s="143"/>
      <c r="AE351" s="143"/>
      <c r="AF351" s="143"/>
      <c r="AG351" s="143"/>
      <c r="AH351" s="143"/>
      <c r="AI351" s="143"/>
    </row>
    <row r="352" spans="3:35">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c r="AA352" s="143"/>
      <c r="AB352" s="143"/>
      <c r="AC352" s="143"/>
      <c r="AD352" s="143"/>
      <c r="AE352" s="143"/>
      <c r="AF352" s="143"/>
      <c r="AG352" s="143"/>
      <c r="AH352" s="143"/>
      <c r="AI352" s="143"/>
    </row>
    <row r="353" spans="3:35">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c r="AA353" s="143"/>
      <c r="AB353" s="143"/>
      <c r="AC353" s="143"/>
      <c r="AD353" s="143"/>
      <c r="AE353" s="143"/>
      <c r="AF353" s="143"/>
      <c r="AG353" s="143"/>
      <c r="AH353" s="143"/>
      <c r="AI353" s="143"/>
    </row>
    <row r="354" spans="3:35">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c r="AA354" s="143"/>
      <c r="AB354" s="143"/>
      <c r="AC354" s="143"/>
      <c r="AD354" s="143"/>
      <c r="AE354" s="143"/>
      <c r="AF354" s="143"/>
      <c r="AG354" s="143"/>
      <c r="AH354" s="143"/>
      <c r="AI354" s="143"/>
    </row>
    <row r="355" spans="3:35">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c r="AA355" s="143"/>
      <c r="AB355" s="143"/>
      <c r="AC355" s="143"/>
      <c r="AD355" s="143"/>
      <c r="AE355" s="143"/>
      <c r="AF355" s="143"/>
      <c r="AG355" s="143"/>
      <c r="AH355" s="143"/>
      <c r="AI355" s="143"/>
    </row>
    <row r="356" spans="3:35">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row>
    <row r="357" spans="3:35">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c r="AA357" s="143"/>
      <c r="AB357" s="143"/>
      <c r="AC357" s="143"/>
      <c r="AD357" s="143"/>
      <c r="AE357" s="143"/>
      <c r="AF357" s="143"/>
      <c r="AG357" s="143"/>
      <c r="AH357" s="143"/>
      <c r="AI357" s="143"/>
    </row>
    <row r="358" spans="3:35">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c r="AA358" s="143"/>
      <c r="AB358" s="143"/>
      <c r="AC358" s="143"/>
      <c r="AD358" s="143"/>
      <c r="AE358" s="143"/>
      <c r="AF358" s="143"/>
      <c r="AG358" s="143"/>
      <c r="AH358" s="143"/>
      <c r="AI358" s="143"/>
    </row>
    <row r="359" spans="3:35">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c r="AA359" s="143"/>
      <c r="AB359" s="143"/>
      <c r="AC359" s="143"/>
      <c r="AD359" s="143"/>
      <c r="AE359" s="143"/>
      <c r="AF359" s="143"/>
      <c r="AG359" s="143"/>
      <c r="AH359" s="143"/>
      <c r="AI359" s="143"/>
    </row>
    <row r="360" spans="3:35">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c r="AA360" s="143"/>
      <c r="AB360" s="143"/>
      <c r="AC360" s="143"/>
      <c r="AD360" s="143"/>
      <c r="AE360" s="143"/>
      <c r="AF360" s="143"/>
      <c r="AG360" s="143"/>
      <c r="AH360" s="143"/>
      <c r="AI360" s="143"/>
    </row>
    <row r="361" spans="3:35">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c r="AA361" s="143"/>
      <c r="AB361" s="143"/>
      <c r="AC361" s="143"/>
      <c r="AD361" s="143"/>
      <c r="AE361" s="143"/>
      <c r="AF361" s="143"/>
      <c r="AG361" s="143"/>
      <c r="AH361" s="143"/>
      <c r="AI361" s="143"/>
    </row>
    <row r="362" spans="3:35">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c r="AA362" s="143"/>
      <c r="AB362" s="143"/>
      <c r="AC362" s="143"/>
      <c r="AD362" s="143"/>
      <c r="AE362" s="143"/>
      <c r="AF362" s="143"/>
      <c r="AG362" s="143"/>
      <c r="AH362" s="143"/>
      <c r="AI362" s="143"/>
    </row>
    <row r="363" spans="3:35">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c r="AA363" s="143"/>
      <c r="AB363" s="143"/>
      <c r="AC363" s="143"/>
      <c r="AD363" s="143"/>
      <c r="AE363" s="143"/>
      <c r="AF363" s="143"/>
      <c r="AG363" s="143"/>
      <c r="AH363" s="143"/>
      <c r="AI363" s="143"/>
    </row>
    <row r="364" spans="3:35">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c r="AA364" s="143"/>
      <c r="AB364" s="143"/>
      <c r="AC364" s="143"/>
      <c r="AD364" s="143"/>
      <c r="AE364" s="143"/>
      <c r="AF364" s="143"/>
      <c r="AG364" s="143"/>
      <c r="AH364" s="143"/>
      <c r="AI364" s="143"/>
    </row>
    <row r="365" spans="3:35">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c r="AA365" s="143"/>
      <c r="AB365" s="143"/>
      <c r="AC365" s="143"/>
      <c r="AD365" s="143"/>
      <c r="AE365" s="143"/>
      <c r="AF365" s="143"/>
      <c r="AG365" s="143"/>
      <c r="AH365" s="143"/>
      <c r="AI365" s="143"/>
    </row>
    <row r="366" spans="3:35">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c r="AA366" s="143"/>
      <c r="AB366" s="143"/>
      <c r="AC366" s="143"/>
      <c r="AD366" s="143"/>
      <c r="AE366" s="143"/>
      <c r="AF366" s="143"/>
      <c r="AG366" s="143"/>
      <c r="AH366" s="143"/>
      <c r="AI366" s="143"/>
    </row>
    <row r="367" spans="3:35">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c r="AA367" s="143"/>
      <c r="AB367" s="143"/>
      <c r="AC367" s="143"/>
      <c r="AD367" s="143"/>
      <c r="AE367" s="143"/>
      <c r="AF367" s="143"/>
      <c r="AG367" s="143"/>
      <c r="AH367" s="143"/>
      <c r="AI367" s="143"/>
    </row>
    <row r="368" spans="3:35">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c r="AA368" s="143"/>
      <c r="AB368" s="143"/>
      <c r="AC368" s="143"/>
      <c r="AD368" s="143"/>
      <c r="AE368" s="143"/>
      <c r="AF368" s="143"/>
      <c r="AG368" s="143"/>
      <c r="AH368" s="143"/>
      <c r="AI368" s="143"/>
    </row>
    <row r="369" spans="3:35">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c r="AA369" s="143"/>
      <c r="AB369" s="143"/>
      <c r="AC369" s="143"/>
      <c r="AD369" s="143"/>
      <c r="AE369" s="143"/>
      <c r="AF369" s="143"/>
      <c r="AG369" s="143"/>
      <c r="AH369" s="143"/>
      <c r="AI369" s="143"/>
    </row>
    <row r="370" spans="3:35">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c r="AA370" s="143"/>
      <c r="AB370" s="143"/>
      <c r="AC370" s="143"/>
      <c r="AD370" s="143"/>
      <c r="AE370" s="143"/>
      <c r="AF370" s="143"/>
      <c r="AG370" s="143"/>
      <c r="AH370" s="143"/>
      <c r="AI370" s="143"/>
    </row>
    <row r="371" spans="3:35">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c r="AA371" s="143"/>
      <c r="AB371" s="143"/>
      <c r="AC371" s="143"/>
      <c r="AD371" s="143"/>
      <c r="AE371" s="143"/>
      <c r="AF371" s="143"/>
      <c r="AG371" s="143"/>
      <c r="AH371" s="143"/>
      <c r="AI371" s="143"/>
    </row>
    <row r="372" spans="3:35">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c r="AA372" s="143"/>
      <c r="AB372" s="143"/>
      <c r="AC372" s="143"/>
      <c r="AD372" s="143"/>
      <c r="AE372" s="143"/>
      <c r="AF372" s="143"/>
      <c r="AG372" s="143"/>
      <c r="AH372" s="143"/>
      <c r="AI372" s="143"/>
    </row>
    <row r="373" spans="3:35">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c r="AA373" s="143"/>
      <c r="AB373" s="143"/>
      <c r="AC373" s="143"/>
      <c r="AD373" s="143"/>
      <c r="AE373" s="143"/>
      <c r="AF373" s="143"/>
      <c r="AG373" s="143"/>
      <c r="AH373" s="143"/>
      <c r="AI373" s="143"/>
    </row>
    <row r="374" spans="3:35">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c r="AA374" s="143"/>
      <c r="AB374" s="143"/>
      <c r="AC374" s="143"/>
      <c r="AD374" s="143"/>
      <c r="AE374" s="143"/>
      <c r="AF374" s="143"/>
      <c r="AG374" s="143"/>
      <c r="AH374" s="143"/>
      <c r="AI374" s="143"/>
    </row>
    <row r="375" spans="3:35">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c r="AA375" s="143"/>
      <c r="AB375" s="143"/>
      <c r="AC375" s="143"/>
      <c r="AD375" s="143"/>
      <c r="AE375" s="143"/>
      <c r="AF375" s="143"/>
      <c r="AG375" s="143"/>
      <c r="AH375" s="143"/>
      <c r="AI375" s="143"/>
    </row>
    <row r="376" spans="3:35">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c r="AA376" s="143"/>
      <c r="AB376" s="143"/>
      <c r="AC376" s="143"/>
      <c r="AD376" s="143"/>
      <c r="AE376" s="143"/>
      <c r="AF376" s="143"/>
      <c r="AG376" s="143"/>
      <c r="AH376" s="143"/>
      <c r="AI376" s="143"/>
    </row>
    <row r="377" spans="3:35">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c r="AA377" s="143"/>
      <c r="AB377" s="143"/>
      <c r="AC377" s="143"/>
      <c r="AD377" s="143"/>
      <c r="AE377" s="143"/>
      <c r="AF377" s="143"/>
      <c r="AG377" s="143"/>
      <c r="AH377" s="143"/>
      <c r="AI377" s="143"/>
    </row>
    <row r="378" spans="3:35">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c r="AA378" s="143"/>
      <c r="AB378" s="143"/>
      <c r="AC378" s="143"/>
      <c r="AD378" s="143"/>
      <c r="AE378" s="143"/>
      <c r="AF378" s="143"/>
      <c r="AG378" s="143"/>
      <c r="AH378" s="143"/>
      <c r="AI378" s="143"/>
    </row>
    <row r="379" spans="3:35">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c r="AA379" s="143"/>
      <c r="AB379" s="143"/>
      <c r="AC379" s="143"/>
      <c r="AD379" s="143"/>
      <c r="AE379" s="143"/>
      <c r="AF379" s="143"/>
      <c r="AG379" s="143"/>
      <c r="AH379" s="143"/>
      <c r="AI379" s="143"/>
    </row>
    <row r="380" spans="3:35">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c r="AA380" s="143"/>
      <c r="AB380" s="143"/>
      <c r="AC380" s="143"/>
      <c r="AD380" s="143"/>
      <c r="AE380" s="143"/>
      <c r="AF380" s="143"/>
      <c r="AG380" s="143"/>
      <c r="AH380" s="143"/>
      <c r="AI380" s="143"/>
    </row>
    <row r="381" spans="3:35">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c r="AA381" s="143"/>
      <c r="AB381" s="143"/>
      <c r="AC381" s="143"/>
      <c r="AD381" s="143"/>
      <c r="AE381" s="143"/>
      <c r="AF381" s="143"/>
      <c r="AG381" s="143"/>
      <c r="AH381" s="143"/>
      <c r="AI381" s="143"/>
    </row>
    <row r="382" spans="3:35">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c r="AA382" s="143"/>
      <c r="AB382" s="143"/>
      <c r="AC382" s="143"/>
      <c r="AD382" s="143"/>
      <c r="AE382" s="143"/>
      <c r="AF382" s="143"/>
      <c r="AG382" s="143"/>
      <c r="AH382" s="143"/>
      <c r="AI382" s="143"/>
    </row>
    <row r="383" spans="3:35">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c r="AA383" s="143"/>
      <c r="AB383" s="143"/>
      <c r="AC383" s="143"/>
      <c r="AD383" s="143"/>
      <c r="AE383" s="143"/>
      <c r="AF383" s="143"/>
      <c r="AG383" s="143"/>
      <c r="AH383" s="143"/>
      <c r="AI383" s="143"/>
    </row>
    <row r="384" spans="3:35">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c r="AA384" s="143"/>
      <c r="AB384" s="143"/>
      <c r="AC384" s="143"/>
      <c r="AD384" s="143"/>
      <c r="AE384" s="143"/>
      <c r="AF384" s="143"/>
      <c r="AG384" s="143"/>
      <c r="AH384" s="143"/>
      <c r="AI384" s="143"/>
    </row>
    <row r="385" spans="3:35">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c r="AA385" s="143"/>
      <c r="AB385" s="143"/>
      <c r="AC385" s="143"/>
      <c r="AD385" s="143"/>
      <c r="AE385" s="143"/>
      <c r="AF385" s="143"/>
      <c r="AG385" s="143"/>
      <c r="AH385" s="143"/>
      <c r="AI385" s="143"/>
    </row>
    <row r="386" spans="3:35">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c r="AA386" s="143"/>
      <c r="AB386" s="143"/>
      <c r="AC386" s="143"/>
      <c r="AD386" s="143"/>
      <c r="AE386" s="143"/>
      <c r="AF386" s="143"/>
      <c r="AG386" s="143"/>
      <c r="AH386" s="143"/>
      <c r="AI386" s="143"/>
    </row>
    <row r="387" spans="3:35">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c r="AA387" s="143"/>
      <c r="AB387" s="143"/>
      <c r="AC387" s="143"/>
      <c r="AD387" s="143"/>
      <c r="AE387" s="143"/>
      <c r="AF387" s="143"/>
      <c r="AG387" s="143"/>
      <c r="AH387" s="143"/>
      <c r="AI387" s="143"/>
    </row>
    <row r="388" spans="3:35">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c r="AA388" s="143"/>
      <c r="AB388" s="143"/>
      <c r="AC388" s="143"/>
      <c r="AD388" s="143"/>
      <c r="AE388" s="143"/>
      <c r="AF388" s="143"/>
      <c r="AG388" s="143"/>
      <c r="AH388" s="143"/>
      <c r="AI388" s="143"/>
    </row>
    <row r="389" spans="3:35">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c r="AA389" s="143"/>
      <c r="AB389" s="143"/>
      <c r="AC389" s="143"/>
      <c r="AD389" s="143"/>
      <c r="AE389" s="143"/>
      <c r="AF389" s="143"/>
      <c r="AG389" s="143"/>
      <c r="AH389" s="143"/>
      <c r="AI389" s="143"/>
    </row>
    <row r="390" spans="3:35">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c r="AA390" s="143"/>
      <c r="AB390" s="143"/>
      <c r="AC390" s="143"/>
      <c r="AD390" s="143"/>
      <c r="AE390" s="143"/>
      <c r="AF390" s="143"/>
      <c r="AG390" s="143"/>
      <c r="AH390" s="143"/>
      <c r="AI390" s="143"/>
    </row>
    <row r="391" spans="3:35">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c r="AA391" s="143"/>
      <c r="AB391" s="143"/>
      <c r="AC391" s="143"/>
      <c r="AD391" s="143"/>
      <c r="AE391" s="143"/>
      <c r="AF391" s="143"/>
      <c r="AG391" s="143"/>
      <c r="AH391" s="143"/>
      <c r="AI391" s="143"/>
    </row>
    <row r="392" spans="3:35">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c r="AA392" s="143"/>
      <c r="AB392" s="143"/>
      <c r="AC392" s="143"/>
      <c r="AD392" s="143"/>
      <c r="AE392" s="143"/>
      <c r="AF392" s="143"/>
      <c r="AG392" s="143"/>
      <c r="AH392" s="143"/>
      <c r="AI392" s="143"/>
    </row>
    <row r="393" spans="3:35">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c r="AA393" s="143"/>
      <c r="AB393" s="143"/>
      <c r="AC393" s="143"/>
      <c r="AD393" s="143"/>
      <c r="AE393" s="143"/>
      <c r="AF393" s="143"/>
      <c r="AG393" s="143"/>
      <c r="AH393" s="143"/>
      <c r="AI393" s="143"/>
    </row>
    <row r="394" spans="3:35">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c r="AA394" s="143"/>
      <c r="AB394" s="143"/>
      <c r="AC394" s="143"/>
      <c r="AD394" s="143"/>
      <c r="AE394" s="143"/>
      <c r="AF394" s="143"/>
      <c r="AG394" s="143"/>
      <c r="AH394" s="143"/>
      <c r="AI394" s="143"/>
    </row>
    <row r="395" spans="3:35">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c r="AA395" s="143"/>
      <c r="AB395" s="143"/>
      <c r="AC395" s="143"/>
      <c r="AD395" s="143"/>
      <c r="AE395" s="143"/>
      <c r="AF395" s="143"/>
      <c r="AG395" s="143"/>
      <c r="AH395" s="143"/>
      <c r="AI395" s="143"/>
    </row>
    <row r="396" spans="3:35">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c r="AA396" s="143"/>
      <c r="AB396" s="143"/>
      <c r="AC396" s="143"/>
      <c r="AD396" s="143"/>
      <c r="AE396" s="143"/>
      <c r="AF396" s="143"/>
      <c r="AG396" s="143"/>
      <c r="AH396" s="143"/>
      <c r="AI396" s="143"/>
    </row>
    <row r="397" spans="3:35">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c r="AA397" s="143"/>
      <c r="AB397" s="143"/>
      <c r="AC397" s="143"/>
      <c r="AD397" s="143"/>
      <c r="AE397" s="143"/>
      <c r="AF397" s="143"/>
      <c r="AG397" s="143"/>
      <c r="AH397" s="143"/>
      <c r="AI397" s="143"/>
    </row>
    <row r="398" spans="3:35">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c r="AA398" s="143"/>
      <c r="AB398" s="143"/>
      <c r="AC398" s="143"/>
      <c r="AD398" s="143"/>
      <c r="AE398" s="143"/>
      <c r="AF398" s="143"/>
      <c r="AG398" s="143"/>
      <c r="AH398" s="143"/>
      <c r="AI398" s="143"/>
    </row>
    <row r="399" spans="3:35">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c r="AA399" s="143"/>
      <c r="AB399" s="143"/>
      <c r="AC399" s="143"/>
      <c r="AD399" s="143"/>
      <c r="AE399" s="143"/>
      <c r="AF399" s="143"/>
      <c r="AG399" s="143"/>
      <c r="AH399" s="143"/>
      <c r="AI399" s="143"/>
    </row>
    <row r="400" spans="3:35">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c r="AA400" s="143"/>
      <c r="AB400" s="143"/>
      <c r="AC400" s="143"/>
      <c r="AD400" s="143"/>
      <c r="AE400" s="143"/>
      <c r="AF400" s="143"/>
      <c r="AG400" s="143"/>
      <c r="AH400" s="143"/>
      <c r="AI400" s="143"/>
    </row>
    <row r="401" spans="3:35">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c r="AA401" s="143"/>
      <c r="AB401" s="143"/>
      <c r="AC401" s="143"/>
      <c r="AD401" s="143"/>
      <c r="AE401" s="143"/>
      <c r="AF401" s="143"/>
      <c r="AG401" s="143"/>
      <c r="AH401" s="143"/>
      <c r="AI401" s="143"/>
    </row>
    <row r="402" spans="3:35">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c r="AA402" s="143"/>
      <c r="AB402" s="143"/>
      <c r="AC402" s="143"/>
      <c r="AD402" s="143"/>
      <c r="AE402" s="143"/>
      <c r="AF402" s="143"/>
      <c r="AG402" s="143"/>
      <c r="AH402" s="143"/>
      <c r="AI402" s="143"/>
    </row>
    <row r="403" spans="3:35">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c r="AA403" s="143"/>
      <c r="AB403" s="143"/>
      <c r="AC403" s="143"/>
      <c r="AD403" s="143"/>
      <c r="AE403" s="143"/>
      <c r="AF403" s="143"/>
      <c r="AG403" s="143"/>
      <c r="AH403" s="143"/>
      <c r="AI403" s="143"/>
    </row>
    <row r="404" spans="3:35">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c r="AA404" s="143"/>
      <c r="AB404" s="143"/>
      <c r="AC404" s="143"/>
      <c r="AD404" s="143"/>
      <c r="AE404" s="143"/>
      <c r="AF404" s="143"/>
      <c r="AG404" s="143"/>
      <c r="AH404" s="143"/>
      <c r="AI404" s="143"/>
    </row>
    <row r="405" spans="3:35">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c r="AA405" s="143"/>
      <c r="AB405" s="143"/>
      <c r="AC405" s="143"/>
      <c r="AD405" s="143"/>
      <c r="AE405" s="143"/>
      <c r="AF405" s="143"/>
      <c r="AG405" s="143"/>
      <c r="AH405" s="143"/>
      <c r="AI405" s="143"/>
    </row>
    <row r="406" spans="3:35">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c r="AA406" s="143"/>
      <c r="AB406" s="143"/>
      <c r="AC406" s="143"/>
      <c r="AD406" s="143"/>
      <c r="AE406" s="143"/>
      <c r="AF406" s="143"/>
      <c r="AG406" s="143"/>
      <c r="AH406" s="143"/>
      <c r="AI406" s="143"/>
    </row>
    <row r="407" spans="3:35">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c r="AA407" s="143"/>
      <c r="AB407" s="143"/>
      <c r="AC407" s="143"/>
      <c r="AD407" s="143"/>
      <c r="AE407" s="143"/>
      <c r="AF407" s="143"/>
      <c r="AG407" s="143"/>
      <c r="AH407" s="143"/>
      <c r="AI407" s="143"/>
    </row>
    <row r="408" spans="3:35">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c r="AA408" s="143"/>
      <c r="AB408" s="143"/>
      <c r="AC408" s="143"/>
      <c r="AD408" s="143"/>
      <c r="AE408" s="143"/>
      <c r="AF408" s="143"/>
      <c r="AG408" s="143"/>
      <c r="AH408" s="143"/>
      <c r="AI408" s="143"/>
    </row>
    <row r="409" spans="3:35">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c r="AA409" s="143"/>
      <c r="AB409" s="143"/>
      <c r="AC409" s="143"/>
      <c r="AD409" s="143"/>
      <c r="AE409" s="143"/>
      <c r="AF409" s="143"/>
      <c r="AG409" s="143"/>
      <c r="AH409" s="143"/>
      <c r="AI409" s="143"/>
    </row>
    <row r="410" spans="3:35">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c r="AA410" s="143"/>
      <c r="AB410" s="143"/>
      <c r="AC410" s="143"/>
      <c r="AD410" s="143"/>
      <c r="AE410" s="143"/>
      <c r="AF410" s="143"/>
      <c r="AG410" s="143"/>
      <c r="AH410" s="143"/>
      <c r="AI410" s="143"/>
    </row>
    <row r="411" spans="3:35">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c r="AA411" s="143"/>
      <c r="AB411" s="143"/>
      <c r="AC411" s="143"/>
      <c r="AD411" s="143"/>
      <c r="AE411" s="143"/>
      <c r="AF411" s="143"/>
      <c r="AG411" s="143"/>
      <c r="AH411" s="143"/>
      <c r="AI411" s="143"/>
    </row>
    <row r="412" spans="3:35">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c r="AA412" s="143"/>
      <c r="AB412" s="143"/>
      <c r="AC412" s="143"/>
      <c r="AD412" s="143"/>
      <c r="AE412" s="143"/>
      <c r="AF412" s="143"/>
      <c r="AG412" s="143"/>
      <c r="AH412" s="143"/>
      <c r="AI412" s="143"/>
    </row>
    <row r="413" spans="3:35">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c r="AA413" s="143"/>
      <c r="AB413" s="143"/>
      <c r="AC413" s="143"/>
      <c r="AD413" s="143"/>
      <c r="AE413" s="143"/>
      <c r="AF413" s="143"/>
      <c r="AG413" s="143"/>
      <c r="AH413" s="143"/>
      <c r="AI413" s="143"/>
    </row>
    <row r="414" spans="3:35">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c r="AA414" s="143"/>
      <c r="AB414" s="143"/>
      <c r="AC414" s="143"/>
      <c r="AD414" s="143"/>
      <c r="AE414" s="143"/>
      <c r="AF414" s="143"/>
      <c r="AG414" s="143"/>
      <c r="AH414" s="143"/>
      <c r="AI414" s="143"/>
    </row>
    <row r="415" spans="3:35">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c r="AA415" s="143"/>
      <c r="AB415" s="143"/>
      <c r="AC415" s="143"/>
      <c r="AD415" s="143"/>
      <c r="AE415" s="143"/>
      <c r="AF415" s="143"/>
      <c r="AG415" s="143"/>
      <c r="AH415" s="143"/>
      <c r="AI415" s="143"/>
    </row>
    <row r="416" spans="3:35">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c r="AA416" s="143"/>
      <c r="AB416" s="143"/>
      <c r="AC416" s="143"/>
      <c r="AD416" s="143"/>
      <c r="AE416" s="143"/>
      <c r="AF416" s="143"/>
      <c r="AG416" s="143"/>
      <c r="AH416" s="143"/>
      <c r="AI416" s="143"/>
    </row>
    <row r="417" spans="3:35">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c r="AA417" s="143"/>
      <c r="AB417" s="143"/>
      <c r="AC417" s="143"/>
      <c r="AD417" s="143"/>
      <c r="AE417" s="143"/>
      <c r="AF417" s="143"/>
      <c r="AG417" s="143"/>
      <c r="AH417" s="143"/>
      <c r="AI417" s="143"/>
    </row>
    <row r="418" spans="3:35">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c r="AA418" s="143"/>
      <c r="AB418" s="143"/>
      <c r="AC418" s="143"/>
      <c r="AD418" s="143"/>
      <c r="AE418" s="143"/>
      <c r="AF418" s="143"/>
      <c r="AG418" s="143"/>
      <c r="AH418" s="143"/>
      <c r="AI418" s="143"/>
    </row>
    <row r="419" spans="3:35">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c r="AA419" s="143"/>
      <c r="AB419" s="143"/>
      <c r="AC419" s="143"/>
      <c r="AD419" s="143"/>
      <c r="AE419" s="143"/>
      <c r="AF419" s="143"/>
      <c r="AG419" s="143"/>
      <c r="AH419" s="143"/>
      <c r="AI419" s="143"/>
    </row>
    <row r="420" spans="3:35">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c r="AA420" s="143"/>
      <c r="AB420" s="143"/>
      <c r="AC420" s="143"/>
      <c r="AD420" s="143"/>
      <c r="AE420" s="143"/>
      <c r="AF420" s="143"/>
      <c r="AG420" s="143"/>
      <c r="AH420" s="143"/>
      <c r="AI420" s="143"/>
    </row>
    <row r="421" spans="3:35">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3"/>
      <c r="AD421" s="143"/>
      <c r="AE421" s="143"/>
      <c r="AF421" s="143"/>
      <c r="AG421" s="143"/>
      <c r="AH421" s="143"/>
      <c r="AI421" s="143"/>
    </row>
    <row r="422" spans="3:35">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3"/>
      <c r="AD422" s="143"/>
      <c r="AE422" s="143"/>
      <c r="AF422" s="143"/>
      <c r="AG422" s="143"/>
      <c r="AH422" s="143"/>
      <c r="AI422" s="143"/>
    </row>
    <row r="423" spans="3:35">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3"/>
      <c r="AD423" s="143"/>
      <c r="AE423" s="143"/>
      <c r="AF423" s="143"/>
      <c r="AG423" s="143"/>
      <c r="AH423" s="143"/>
      <c r="AI423" s="143"/>
    </row>
    <row r="424" spans="3:35">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3"/>
      <c r="AD424" s="143"/>
      <c r="AE424" s="143"/>
      <c r="AF424" s="143"/>
      <c r="AG424" s="143"/>
      <c r="AH424" s="143"/>
      <c r="AI424" s="143"/>
    </row>
    <row r="425" spans="3:35">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c r="AA425" s="143"/>
      <c r="AB425" s="143"/>
      <c r="AC425" s="143"/>
      <c r="AD425" s="143"/>
      <c r="AE425" s="143"/>
      <c r="AF425" s="143"/>
      <c r="AG425" s="143"/>
      <c r="AH425" s="143"/>
      <c r="AI425" s="143"/>
    </row>
    <row r="426" spans="3:35">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3"/>
      <c r="AD426" s="143"/>
      <c r="AE426" s="143"/>
      <c r="AF426" s="143"/>
      <c r="AG426" s="143"/>
      <c r="AH426" s="143"/>
      <c r="AI426" s="143"/>
    </row>
    <row r="427" spans="3:35">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3"/>
      <c r="AD427" s="143"/>
      <c r="AE427" s="143"/>
      <c r="AF427" s="143"/>
      <c r="AG427" s="143"/>
      <c r="AH427" s="143"/>
      <c r="AI427" s="143"/>
    </row>
    <row r="428" spans="3:35">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3"/>
      <c r="AD428" s="143"/>
      <c r="AE428" s="143"/>
      <c r="AF428" s="143"/>
      <c r="AG428" s="143"/>
      <c r="AH428" s="143"/>
      <c r="AI428" s="143"/>
    </row>
    <row r="429" spans="3:35">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3"/>
      <c r="AD429" s="143"/>
      <c r="AE429" s="143"/>
      <c r="AF429" s="143"/>
      <c r="AG429" s="143"/>
      <c r="AH429" s="143"/>
      <c r="AI429" s="143"/>
    </row>
    <row r="430" spans="3:35">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3"/>
      <c r="AD430" s="143"/>
      <c r="AE430" s="143"/>
      <c r="AF430" s="143"/>
      <c r="AG430" s="143"/>
      <c r="AH430" s="143"/>
      <c r="AI430" s="143"/>
    </row>
    <row r="431" spans="3:35">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c r="AA431" s="143"/>
      <c r="AB431" s="143"/>
      <c r="AC431" s="143"/>
      <c r="AD431" s="143"/>
      <c r="AE431" s="143"/>
      <c r="AF431" s="143"/>
      <c r="AG431" s="143"/>
      <c r="AH431" s="143"/>
      <c r="AI431" s="143"/>
    </row>
    <row r="432" spans="3:35">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c r="AA432" s="143"/>
      <c r="AB432" s="143"/>
      <c r="AC432" s="143"/>
      <c r="AD432" s="143"/>
      <c r="AE432" s="143"/>
      <c r="AF432" s="143"/>
      <c r="AG432" s="143"/>
      <c r="AH432" s="143"/>
      <c r="AI432" s="143"/>
    </row>
    <row r="433" spans="3:35">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c r="AA433" s="143"/>
      <c r="AB433" s="143"/>
      <c r="AC433" s="143"/>
      <c r="AD433" s="143"/>
      <c r="AE433" s="143"/>
      <c r="AF433" s="143"/>
      <c r="AG433" s="143"/>
      <c r="AH433" s="143"/>
      <c r="AI433" s="143"/>
    </row>
    <row r="434" spans="3:35">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3"/>
      <c r="AD434" s="143"/>
      <c r="AE434" s="143"/>
      <c r="AF434" s="143"/>
      <c r="AG434" s="143"/>
      <c r="AH434" s="143"/>
      <c r="AI434" s="143"/>
    </row>
    <row r="435" spans="3:35">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3"/>
      <c r="AD435" s="143"/>
      <c r="AE435" s="143"/>
      <c r="AF435" s="143"/>
      <c r="AG435" s="143"/>
      <c r="AH435" s="143"/>
      <c r="AI435" s="143"/>
    </row>
    <row r="436" spans="3:35">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3"/>
      <c r="AD436" s="143"/>
      <c r="AE436" s="143"/>
      <c r="AF436" s="143"/>
      <c r="AG436" s="143"/>
      <c r="AH436" s="143"/>
      <c r="AI436" s="143"/>
    </row>
    <row r="437" spans="3:35">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3"/>
      <c r="AD437" s="143"/>
      <c r="AE437" s="143"/>
      <c r="AF437" s="143"/>
      <c r="AG437" s="143"/>
      <c r="AH437" s="143"/>
      <c r="AI437" s="143"/>
    </row>
    <row r="438" spans="3:35">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c r="AA438" s="143"/>
      <c r="AB438" s="143"/>
      <c r="AC438" s="143"/>
      <c r="AD438" s="143"/>
      <c r="AE438" s="143"/>
      <c r="AF438" s="143"/>
      <c r="AG438" s="143"/>
      <c r="AH438" s="143"/>
      <c r="AI438" s="143"/>
    </row>
    <row r="439" spans="3:35">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c r="AA439" s="143"/>
      <c r="AB439" s="143"/>
      <c r="AC439" s="143"/>
      <c r="AD439" s="143"/>
      <c r="AE439" s="143"/>
      <c r="AF439" s="143"/>
      <c r="AG439" s="143"/>
      <c r="AH439" s="143"/>
      <c r="AI439" s="143"/>
    </row>
    <row r="440" spans="3:35">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3"/>
      <c r="AD440" s="143"/>
      <c r="AE440" s="143"/>
      <c r="AF440" s="143"/>
      <c r="AG440" s="143"/>
      <c r="AH440" s="143"/>
      <c r="AI440" s="143"/>
    </row>
    <row r="441" spans="3:35">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3"/>
      <c r="AD441" s="143"/>
      <c r="AE441" s="143"/>
      <c r="AF441" s="143"/>
      <c r="AG441" s="143"/>
      <c r="AH441" s="143"/>
      <c r="AI441" s="143"/>
    </row>
    <row r="442" spans="3:35">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3"/>
      <c r="AD442" s="143"/>
      <c r="AE442" s="143"/>
      <c r="AF442" s="143"/>
      <c r="AG442" s="143"/>
      <c r="AH442" s="143"/>
      <c r="AI442" s="143"/>
    </row>
    <row r="443" spans="3:35">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3"/>
      <c r="AD443" s="143"/>
      <c r="AE443" s="143"/>
      <c r="AF443" s="143"/>
      <c r="AG443" s="143"/>
      <c r="AH443" s="143"/>
      <c r="AI443" s="143"/>
    </row>
    <row r="444" spans="3:35">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3"/>
      <c r="AD444" s="143"/>
      <c r="AE444" s="143"/>
      <c r="AF444" s="143"/>
      <c r="AG444" s="143"/>
      <c r="AH444" s="143"/>
      <c r="AI444" s="143"/>
    </row>
    <row r="445" spans="3:35">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3"/>
      <c r="AD445" s="143"/>
      <c r="AE445" s="143"/>
      <c r="AF445" s="143"/>
      <c r="AG445" s="143"/>
      <c r="AH445" s="143"/>
      <c r="AI445" s="143"/>
    </row>
    <row r="446" spans="3:35">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3"/>
      <c r="AD446" s="143"/>
      <c r="AE446" s="143"/>
      <c r="AF446" s="143"/>
      <c r="AG446" s="143"/>
      <c r="AH446" s="143"/>
      <c r="AI446" s="143"/>
    </row>
    <row r="447" spans="3:35">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3"/>
      <c r="AD447" s="143"/>
      <c r="AE447" s="143"/>
      <c r="AF447" s="143"/>
      <c r="AG447" s="143"/>
      <c r="AH447" s="143"/>
      <c r="AI447" s="143"/>
    </row>
    <row r="448" spans="3:35">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3"/>
      <c r="AD448" s="143"/>
      <c r="AE448" s="143"/>
      <c r="AF448" s="143"/>
      <c r="AG448" s="143"/>
      <c r="AH448" s="143"/>
      <c r="AI448" s="143"/>
    </row>
    <row r="449" spans="3:35">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3"/>
      <c r="AD449" s="143"/>
      <c r="AE449" s="143"/>
      <c r="AF449" s="143"/>
      <c r="AG449" s="143"/>
      <c r="AH449" s="143"/>
      <c r="AI449" s="143"/>
    </row>
    <row r="450" spans="3:35">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c r="AA450" s="143"/>
      <c r="AB450" s="143"/>
      <c r="AC450" s="143"/>
      <c r="AD450" s="143"/>
      <c r="AE450" s="143"/>
      <c r="AF450" s="143"/>
      <c r="AG450" s="143"/>
      <c r="AH450" s="143"/>
      <c r="AI450" s="143"/>
    </row>
    <row r="451" spans="3:35">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c r="AA451" s="143"/>
      <c r="AB451" s="143"/>
      <c r="AC451" s="143"/>
      <c r="AD451" s="143"/>
      <c r="AE451" s="143"/>
      <c r="AF451" s="143"/>
      <c r="AG451" s="143"/>
      <c r="AH451" s="143"/>
      <c r="AI451" s="143"/>
    </row>
    <row r="452" spans="3:35">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3"/>
      <c r="AD452" s="143"/>
      <c r="AE452" s="143"/>
      <c r="AF452" s="143"/>
      <c r="AG452" s="143"/>
      <c r="AH452" s="143"/>
      <c r="AI452" s="143"/>
    </row>
    <row r="453" spans="3:35">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3"/>
      <c r="AD453" s="143"/>
      <c r="AE453" s="143"/>
      <c r="AF453" s="143"/>
      <c r="AG453" s="143"/>
      <c r="AH453" s="143"/>
      <c r="AI453" s="143"/>
    </row>
    <row r="454" spans="3:35">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3"/>
      <c r="AD454" s="143"/>
      <c r="AE454" s="143"/>
      <c r="AF454" s="143"/>
      <c r="AG454" s="143"/>
      <c r="AH454" s="143"/>
      <c r="AI454" s="143"/>
    </row>
    <row r="455" spans="3:35">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3"/>
      <c r="AD455" s="143"/>
      <c r="AE455" s="143"/>
      <c r="AF455" s="143"/>
      <c r="AG455" s="143"/>
      <c r="AH455" s="143"/>
      <c r="AI455" s="143"/>
    </row>
    <row r="456" spans="3:35">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3"/>
      <c r="AD456" s="143"/>
      <c r="AE456" s="143"/>
      <c r="AF456" s="143"/>
      <c r="AG456" s="143"/>
      <c r="AH456" s="143"/>
      <c r="AI456" s="143"/>
    </row>
    <row r="457" spans="3:35">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3"/>
      <c r="AD457" s="143"/>
      <c r="AE457" s="143"/>
      <c r="AF457" s="143"/>
      <c r="AG457" s="143"/>
      <c r="AH457" s="143"/>
      <c r="AI457" s="143"/>
    </row>
    <row r="458" spans="3:35">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3"/>
      <c r="AD458" s="143"/>
      <c r="AE458" s="143"/>
      <c r="AF458" s="143"/>
      <c r="AG458" s="143"/>
      <c r="AH458" s="143"/>
      <c r="AI458" s="143"/>
    </row>
    <row r="459" spans="3:35">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3"/>
      <c r="AD459" s="143"/>
      <c r="AE459" s="143"/>
      <c r="AF459" s="143"/>
      <c r="AG459" s="143"/>
      <c r="AH459" s="143"/>
      <c r="AI459" s="143"/>
    </row>
    <row r="460" spans="3:35">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3"/>
      <c r="AD460" s="143"/>
      <c r="AE460" s="143"/>
      <c r="AF460" s="143"/>
      <c r="AG460" s="143"/>
      <c r="AH460" s="143"/>
      <c r="AI460" s="143"/>
    </row>
    <row r="461" spans="3:35">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3"/>
      <c r="AD461" s="143"/>
      <c r="AE461" s="143"/>
      <c r="AF461" s="143"/>
      <c r="AG461" s="143"/>
      <c r="AH461" s="143"/>
      <c r="AI461" s="143"/>
    </row>
    <row r="462" spans="3:35">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c r="AA462" s="143"/>
      <c r="AB462" s="143"/>
      <c r="AC462" s="143"/>
      <c r="AD462" s="143"/>
      <c r="AE462" s="143"/>
      <c r="AF462" s="143"/>
      <c r="AG462" s="143"/>
      <c r="AH462" s="143"/>
      <c r="AI462" s="143"/>
    </row>
    <row r="463" spans="3:35">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c r="AA463" s="143"/>
      <c r="AB463" s="143"/>
      <c r="AC463" s="143"/>
      <c r="AD463" s="143"/>
      <c r="AE463" s="143"/>
      <c r="AF463" s="143"/>
      <c r="AG463" s="143"/>
      <c r="AH463" s="143"/>
      <c r="AI463" s="143"/>
    </row>
    <row r="464" spans="3:35">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c r="AA464" s="143"/>
      <c r="AB464" s="143"/>
      <c r="AC464" s="143"/>
      <c r="AD464" s="143"/>
      <c r="AE464" s="143"/>
      <c r="AF464" s="143"/>
      <c r="AG464" s="143"/>
      <c r="AH464" s="143"/>
      <c r="AI464" s="143"/>
    </row>
    <row r="465" spans="3:35">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c r="AA465" s="143"/>
      <c r="AB465" s="143"/>
      <c r="AC465" s="143"/>
      <c r="AD465" s="143"/>
      <c r="AE465" s="143"/>
      <c r="AF465" s="143"/>
      <c r="AG465" s="143"/>
      <c r="AH465" s="143"/>
      <c r="AI465" s="143"/>
    </row>
    <row r="466" spans="3:35">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3"/>
      <c r="AD466" s="143"/>
      <c r="AE466" s="143"/>
      <c r="AF466" s="143"/>
      <c r="AG466" s="143"/>
      <c r="AH466" s="143"/>
      <c r="AI466" s="143"/>
    </row>
    <row r="467" spans="3:35">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3"/>
      <c r="AD467" s="143"/>
      <c r="AE467" s="143"/>
      <c r="AF467" s="143"/>
      <c r="AG467" s="143"/>
      <c r="AH467" s="143"/>
      <c r="AI467" s="143"/>
    </row>
    <row r="468" spans="3:35">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3"/>
      <c r="AD468" s="143"/>
      <c r="AE468" s="143"/>
      <c r="AF468" s="143"/>
      <c r="AG468" s="143"/>
      <c r="AH468" s="143"/>
      <c r="AI468" s="143"/>
    </row>
    <row r="469" spans="3:35">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3"/>
      <c r="AD469" s="143"/>
      <c r="AE469" s="143"/>
      <c r="AF469" s="143"/>
      <c r="AG469" s="143"/>
      <c r="AH469" s="143"/>
      <c r="AI469" s="143"/>
    </row>
    <row r="470" spans="3:35">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3"/>
      <c r="AD470" s="143"/>
      <c r="AE470" s="143"/>
      <c r="AF470" s="143"/>
      <c r="AG470" s="143"/>
      <c r="AH470" s="143"/>
      <c r="AI470" s="143"/>
    </row>
    <row r="471" spans="3:35">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3"/>
      <c r="AD471" s="143"/>
      <c r="AE471" s="143"/>
      <c r="AF471" s="143"/>
      <c r="AG471" s="143"/>
      <c r="AH471" s="143"/>
      <c r="AI471" s="143"/>
    </row>
    <row r="472" spans="3:35">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3"/>
      <c r="AD472" s="143"/>
      <c r="AE472" s="143"/>
      <c r="AF472" s="143"/>
      <c r="AG472" s="143"/>
      <c r="AH472" s="143"/>
      <c r="AI472" s="143"/>
    </row>
    <row r="473" spans="3:35">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c r="AA473" s="143"/>
      <c r="AB473" s="143"/>
      <c r="AC473" s="143"/>
      <c r="AD473" s="143"/>
      <c r="AE473" s="143"/>
      <c r="AF473" s="143"/>
      <c r="AG473" s="143"/>
      <c r="AH473" s="143"/>
      <c r="AI473" s="143"/>
    </row>
    <row r="474" spans="3:35">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3"/>
      <c r="AD474" s="143"/>
      <c r="AE474" s="143"/>
      <c r="AF474" s="143"/>
      <c r="AG474" s="143"/>
      <c r="AH474" s="143"/>
      <c r="AI474" s="143"/>
    </row>
    <row r="475" spans="3:35">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3"/>
      <c r="AD475" s="143"/>
      <c r="AE475" s="143"/>
      <c r="AF475" s="143"/>
      <c r="AG475" s="143"/>
      <c r="AH475" s="143"/>
      <c r="AI475" s="143"/>
    </row>
    <row r="476" spans="3:35">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row>
    <row r="477" spans="3:35">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3"/>
      <c r="AD477" s="143"/>
      <c r="AE477" s="143"/>
      <c r="AF477" s="143"/>
      <c r="AG477" s="143"/>
      <c r="AH477" s="143"/>
      <c r="AI477" s="143"/>
    </row>
    <row r="478" spans="3:35">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3"/>
      <c r="AD478" s="143"/>
      <c r="AE478" s="143"/>
      <c r="AF478" s="143"/>
      <c r="AG478" s="143"/>
      <c r="AH478" s="143"/>
      <c r="AI478" s="143"/>
    </row>
    <row r="479" spans="3:35">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3"/>
      <c r="AD479" s="143"/>
      <c r="AE479" s="143"/>
      <c r="AF479" s="143"/>
      <c r="AG479" s="143"/>
      <c r="AH479" s="143"/>
      <c r="AI479" s="143"/>
    </row>
    <row r="480" spans="3:35">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3"/>
      <c r="AD480" s="143"/>
      <c r="AE480" s="143"/>
      <c r="AF480" s="143"/>
      <c r="AG480" s="143"/>
      <c r="AH480" s="143"/>
      <c r="AI480" s="143"/>
    </row>
    <row r="481" spans="3:35">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3"/>
      <c r="AD481" s="143"/>
      <c r="AE481" s="143"/>
      <c r="AF481" s="143"/>
      <c r="AG481" s="143"/>
      <c r="AH481" s="143"/>
      <c r="AI481" s="143"/>
    </row>
    <row r="482" spans="3:35">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3"/>
      <c r="AD482" s="143"/>
      <c r="AE482" s="143"/>
      <c r="AF482" s="143"/>
      <c r="AG482" s="143"/>
      <c r="AH482" s="143"/>
      <c r="AI482" s="143"/>
    </row>
    <row r="483" spans="3:35">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3"/>
      <c r="AD483" s="143"/>
      <c r="AE483" s="143"/>
      <c r="AF483" s="143"/>
      <c r="AG483" s="143"/>
      <c r="AH483" s="143"/>
      <c r="AI483" s="143"/>
    </row>
    <row r="484" spans="3:35">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3"/>
      <c r="AD484" s="143"/>
      <c r="AE484" s="143"/>
      <c r="AF484" s="143"/>
      <c r="AG484" s="143"/>
      <c r="AH484" s="143"/>
      <c r="AI484" s="143"/>
    </row>
    <row r="485" spans="3:35">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3"/>
      <c r="AD485" s="143"/>
      <c r="AE485" s="143"/>
      <c r="AF485" s="143"/>
      <c r="AG485" s="143"/>
      <c r="AH485" s="143"/>
      <c r="AI485" s="143"/>
    </row>
    <row r="486" spans="3:35">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3"/>
      <c r="AD486" s="143"/>
      <c r="AE486" s="143"/>
      <c r="AF486" s="143"/>
      <c r="AG486" s="143"/>
      <c r="AH486" s="143"/>
      <c r="AI486" s="143"/>
    </row>
    <row r="487" spans="3:35">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3"/>
      <c r="AD487" s="143"/>
      <c r="AE487" s="143"/>
      <c r="AF487" s="143"/>
      <c r="AG487" s="143"/>
      <c r="AH487" s="143"/>
      <c r="AI487" s="143"/>
    </row>
    <row r="488" spans="3:35">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c r="AA488" s="143"/>
      <c r="AB488" s="143"/>
      <c r="AC488" s="143"/>
      <c r="AD488" s="143"/>
      <c r="AE488" s="143"/>
      <c r="AF488" s="143"/>
      <c r="AG488" s="143"/>
      <c r="AH488" s="143"/>
      <c r="AI488" s="143"/>
    </row>
    <row r="489" spans="3:35">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3"/>
      <c r="AD489" s="143"/>
      <c r="AE489" s="143"/>
      <c r="AF489" s="143"/>
      <c r="AG489" s="143"/>
      <c r="AH489" s="143"/>
      <c r="AI489" s="143"/>
    </row>
    <row r="490" spans="3:35">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3"/>
      <c r="AD490" s="143"/>
      <c r="AE490" s="143"/>
      <c r="AF490" s="143"/>
      <c r="AG490" s="143"/>
      <c r="AH490" s="143"/>
      <c r="AI490" s="143"/>
    </row>
    <row r="491" spans="3:35">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3"/>
      <c r="AD491" s="143"/>
      <c r="AE491" s="143"/>
      <c r="AF491" s="143"/>
      <c r="AG491" s="143"/>
      <c r="AH491" s="143"/>
      <c r="AI491" s="143"/>
    </row>
    <row r="492" spans="3:35">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3"/>
      <c r="AD492" s="143"/>
      <c r="AE492" s="143"/>
      <c r="AF492" s="143"/>
      <c r="AG492" s="143"/>
      <c r="AH492" s="143"/>
      <c r="AI492" s="143"/>
    </row>
    <row r="493" spans="3:35">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3"/>
      <c r="AD493" s="143"/>
      <c r="AE493" s="143"/>
      <c r="AF493" s="143"/>
      <c r="AG493" s="143"/>
      <c r="AH493" s="143"/>
      <c r="AI493" s="143"/>
    </row>
    <row r="494" spans="3:35">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3"/>
      <c r="AD494" s="143"/>
      <c r="AE494" s="143"/>
      <c r="AF494" s="143"/>
      <c r="AG494" s="143"/>
      <c r="AH494" s="143"/>
      <c r="AI494" s="143"/>
    </row>
    <row r="495" spans="3:35">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3"/>
      <c r="AD495" s="143"/>
      <c r="AE495" s="143"/>
      <c r="AF495" s="143"/>
      <c r="AG495" s="143"/>
      <c r="AH495" s="143"/>
      <c r="AI495" s="143"/>
    </row>
    <row r="496" spans="3:35">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3"/>
      <c r="AD496" s="143"/>
      <c r="AE496" s="143"/>
      <c r="AF496" s="143"/>
      <c r="AG496" s="143"/>
      <c r="AH496" s="143"/>
      <c r="AI496" s="143"/>
    </row>
    <row r="497" spans="3:35">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3"/>
      <c r="AD497" s="143"/>
      <c r="AE497" s="143"/>
      <c r="AF497" s="143"/>
      <c r="AG497" s="143"/>
      <c r="AH497" s="143"/>
      <c r="AI497" s="143"/>
    </row>
    <row r="498" spans="3:35">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c r="AA498" s="143"/>
      <c r="AB498" s="143"/>
      <c r="AC498" s="143"/>
      <c r="AD498" s="143"/>
      <c r="AE498" s="143"/>
      <c r="AF498" s="143"/>
      <c r="AG498" s="143"/>
      <c r="AH498" s="143"/>
      <c r="AI498" s="143"/>
    </row>
    <row r="499" spans="3:35">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c r="AA499" s="143"/>
      <c r="AB499" s="143"/>
      <c r="AC499" s="143"/>
      <c r="AD499" s="143"/>
      <c r="AE499" s="143"/>
      <c r="AF499" s="143"/>
      <c r="AG499" s="143"/>
      <c r="AH499" s="143"/>
      <c r="AI499" s="143"/>
    </row>
    <row r="500" spans="3:35">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c r="AA500" s="143"/>
      <c r="AB500" s="143"/>
      <c r="AC500" s="143"/>
      <c r="AD500" s="143"/>
      <c r="AE500" s="143"/>
      <c r="AF500" s="143"/>
      <c r="AG500" s="143"/>
      <c r="AH500" s="143"/>
      <c r="AI500" s="143"/>
    </row>
    <row r="501" spans="3:35">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c r="AA501" s="143"/>
      <c r="AB501" s="143"/>
      <c r="AC501" s="143"/>
      <c r="AD501" s="143"/>
      <c r="AE501" s="143"/>
      <c r="AF501" s="143"/>
      <c r="AG501" s="143"/>
      <c r="AH501" s="143"/>
      <c r="AI501" s="143"/>
    </row>
    <row r="502" spans="3:35">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c r="AA502" s="143"/>
      <c r="AB502" s="143"/>
      <c r="AC502" s="143"/>
      <c r="AD502" s="143"/>
      <c r="AE502" s="143"/>
      <c r="AF502" s="143"/>
      <c r="AG502" s="143"/>
      <c r="AH502" s="143"/>
      <c r="AI502" s="143"/>
    </row>
    <row r="503" spans="3:35">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c r="AA503" s="143"/>
      <c r="AB503" s="143"/>
      <c r="AC503" s="143"/>
      <c r="AD503" s="143"/>
      <c r="AE503" s="143"/>
      <c r="AF503" s="143"/>
      <c r="AG503" s="143"/>
      <c r="AH503" s="143"/>
      <c r="AI503" s="143"/>
    </row>
    <row r="504" spans="3:35">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c r="AA504" s="143"/>
      <c r="AB504" s="143"/>
      <c r="AC504" s="143"/>
      <c r="AD504" s="143"/>
      <c r="AE504" s="143"/>
      <c r="AF504" s="143"/>
      <c r="AG504" s="143"/>
      <c r="AH504" s="143"/>
      <c r="AI504" s="143"/>
    </row>
    <row r="505" spans="3:35">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c r="AA505" s="143"/>
      <c r="AB505" s="143"/>
      <c r="AC505" s="143"/>
      <c r="AD505" s="143"/>
      <c r="AE505" s="143"/>
      <c r="AF505" s="143"/>
      <c r="AG505" s="143"/>
      <c r="AH505" s="143"/>
      <c r="AI505" s="143"/>
    </row>
    <row r="506" spans="3:35">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c r="AA506" s="143"/>
      <c r="AB506" s="143"/>
      <c r="AC506" s="143"/>
      <c r="AD506" s="143"/>
      <c r="AE506" s="143"/>
      <c r="AF506" s="143"/>
      <c r="AG506" s="143"/>
      <c r="AH506" s="143"/>
      <c r="AI506" s="143"/>
    </row>
    <row r="507" spans="3:35">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c r="AA507" s="143"/>
      <c r="AB507" s="143"/>
      <c r="AC507" s="143"/>
      <c r="AD507" s="143"/>
      <c r="AE507" s="143"/>
      <c r="AF507" s="143"/>
      <c r="AG507" s="143"/>
      <c r="AH507" s="143"/>
      <c r="AI507" s="143"/>
    </row>
    <row r="508" spans="3:35">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c r="AA508" s="143"/>
      <c r="AB508" s="143"/>
      <c r="AC508" s="143"/>
      <c r="AD508" s="143"/>
      <c r="AE508" s="143"/>
      <c r="AF508" s="143"/>
      <c r="AG508" s="143"/>
      <c r="AH508" s="143"/>
      <c r="AI508" s="143"/>
    </row>
    <row r="509" spans="3:35">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c r="AA509" s="143"/>
      <c r="AB509" s="143"/>
      <c r="AC509" s="143"/>
      <c r="AD509" s="143"/>
      <c r="AE509" s="143"/>
      <c r="AF509" s="143"/>
      <c r="AG509" s="143"/>
      <c r="AH509" s="143"/>
      <c r="AI509" s="143"/>
    </row>
    <row r="510" spans="3:35">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c r="AA510" s="143"/>
      <c r="AB510" s="143"/>
      <c r="AC510" s="143"/>
      <c r="AD510" s="143"/>
      <c r="AE510" s="143"/>
      <c r="AF510" s="143"/>
      <c r="AG510" s="143"/>
      <c r="AH510" s="143"/>
      <c r="AI510" s="143"/>
    </row>
    <row r="511" spans="3:35">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c r="AA511" s="143"/>
      <c r="AB511" s="143"/>
      <c r="AC511" s="143"/>
      <c r="AD511" s="143"/>
      <c r="AE511" s="143"/>
      <c r="AF511" s="143"/>
      <c r="AG511" s="143"/>
      <c r="AH511" s="143"/>
      <c r="AI511" s="143"/>
    </row>
    <row r="512" spans="3:35">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c r="AA512" s="143"/>
      <c r="AB512" s="143"/>
      <c r="AC512" s="143"/>
      <c r="AD512" s="143"/>
      <c r="AE512" s="143"/>
      <c r="AF512" s="143"/>
      <c r="AG512" s="143"/>
      <c r="AH512" s="143"/>
      <c r="AI512" s="143"/>
    </row>
    <row r="513" spans="3:35">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c r="AA513" s="143"/>
      <c r="AB513" s="143"/>
      <c r="AC513" s="143"/>
      <c r="AD513" s="143"/>
      <c r="AE513" s="143"/>
      <c r="AF513" s="143"/>
      <c r="AG513" s="143"/>
      <c r="AH513" s="143"/>
      <c r="AI513" s="143"/>
    </row>
    <row r="514" spans="3:35">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3"/>
      <c r="AD514" s="143"/>
      <c r="AE514" s="143"/>
      <c r="AF514" s="143"/>
      <c r="AG514" s="143"/>
      <c r="AH514" s="143"/>
      <c r="AI514" s="143"/>
    </row>
    <row r="515" spans="3:35">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c r="AA515" s="143"/>
      <c r="AB515" s="143"/>
      <c r="AC515" s="143"/>
      <c r="AD515" s="143"/>
      <c r="AE515" s="143"/>
      <c r="AF515" s="143"/>
      <c r="AG515" s="143"/>
      <c r="AH515" s="143"/>
      <c r="AI515" s="143"/>
    </row>
    <row r="516" spans="3:35">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c r="AA516" s="143"/>
      <c r="AB516" s="143"/>
      <c r="AC516" s="143"/>
      <c r="AD516" s="143"/>
      <c r="AE516" s="143"/>
      <c r="AF516" s="143"/>
      <c r="AG516" s="143"/>
      <c r="AH516" s="143"/>
      <c r="AI516" s="143"/>
    </row>
    <row r="517" spans="3:35">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c r="AA517" s="143"/>
      <c r="AB517" s="143"/>
      <c r="AC517" s="143"/>
      <c r="AD517" s="143"/>
      <c r="AE517" s="143"/>
      <c r="AF517" s="143"/>
      <c r="AG517" s="143"/>
      <c r="AH517" s="143"/>
      <c r="AI517" s="143"/>
    </row>
    <row r="518" spans="3:35">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c r="AA518" s="143"/>
      <c r="AB518" s="143"/>
      <c r="AC518" s="143"/>
      <c r="AD518" s="143"/>
      <c r="AE518" s="143"/>
      <c r="AF518" s="143"/>
      <c r="AG518" s="143"/>
      <c r="AH518" s="143"/>
      <c r="AI518" s="143"/>
    </row>
    <row r="519" spans="3:35">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c r="AA519" s="143"/>
      <c r="AB519" s="143"/>
      <c r="AC519" s="143"/>
      <c r="AD519" s="143"/>
      <c r="AE519" s="143"/>
      <c r="AF519" s="143"/>
      <c r="AG519" s="143"/>
      <c r="AH519" s="143"/>
      <c r="AI519" s="143"/>
    </row>
    <row r="520" spans="3:35">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c r="AA520" s="143"/>
      <c r="AB520" s="143"/>
      <c r="AC520" s="143"/>
      <c r="AD520" s="143"/>
      <c r="AE520" s="143"/>
      <c r="AF520" s="143"/>
      <c r="AG520" s="143"/>
      <c r="AH520" s="143"/>
      <c r="AI520" s="143"/>
    </row>
    <row r="521" spans="3:35">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c r="AA521" s="143"/>
      <c r="AB521" s="143"/>
      <c r="AC521" s="143"/>
      <c r="AD521" s="143"/>
      <c r="AE521" s="143"/>
      <c r="AF521" s="143"/>
      <c r="AG521" s="143"/>
      <c r="AH521" s="143"/>
      <c r="AI521" s="143"/>
    </row>
    <row r="522" spans="3:35">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c r="AA522" s="143"/>
      <c r="AB522" s="143"/>
      <c r="AC522" s="143"/>
      <c r="AD522" s="143"/>
      <c r="AE522" s="143"/>
      <c r="AF522" s="143"/>
      <c r="AG522" s="143"/>
      <c r="AH522" s="143"/>
      <c r="AI522" s="143"/>
    </row>
    <row r="523" spans="3:35">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c r="AA523" s="143"/>
      <c r="AB523" s="143"/>
      <c r="AC523" s="143"/>
      <c r="AD523" s="143"/>
      <c r="AE523" s="143"/>
      <c r="AF523" s="143"/>
      <c r="AG523" s="143"/>
      <c r="AH523" s="143"/>
      <c r="AI523" s="143"/>
    </row>
    <row r="524" spans="3:35">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c r="AA524" s="143"/>
      <c r="AB524" s="143"/>
      <c r="AC524" s="143"/>
      <c r="AD524" s="143"/>
      <c r="AE524" s="143"/>
      <c r="AF524" s="143"/>
      <c r="AG524" s="143"/>
      <c r="AH524" s="143"/>
      <c r="AI524" s="143"/>
    </row>
    <row r="525" spans="3:35">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c r="AA525" s="143"/>
      <c r="AB525" s="143"/>
      <c r="AC525" s="143"/>
      <c r="AD525" s="143"/>
      <c r="AE525" s="143"/>
      <c r="AF525" s="143"/>
      <c r="AG525" s="143"/>
      <c r="AH525" s="143"/>
      <c r="AI525" s="143"/>
    </row>
    <row r="526" spans="3:35">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c r="AA526" s="143"/>
      <c r="AB526" s="143"/>
      <c r="AC526" s="143"/>
      <c r="AD526" s="143"/>
      <c r="AE526" s="143"/>
      <c r="AF526" s="143"/>
      <c r="AG526" s="143"/>
      <c r="AH526" s="143"/>
      <c r="AI526" s="143"/>
    </row>
    <row r="527" spans="3:35">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c r="AA527" s="143"/>
      <c r="AB527" s="143"/>
      <c r="AC527" s="143"/>
      <c r="AD527" s="143"/>
      <c r="AE527" s="143"/>
      <c r="AF527" s="143"/>
      <c r="AG527" s="143"/>
      <c r="AH527" s="143"/>
      <c r="AI527" s="143"/>
    </row>
    <row r="528" spans="3:35">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c r="AA528" s="143"/>
      <c r="AB528" s="143"/>
      <c r="AC528" s="143"/>
      <c r="AD528" s="143"/>
      <c r="AE528" s="143"/>
      <c r="AF528" s="143"/>
      <c r="AG528" s="143"/>
      <c r="AH528" s="143"/>
      <c r="AI528" s="143"/>
    </row>
    <row r="529" spans="3:35">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c r="AA529" s="143"/>
      <c r="AB529" s="143"/>
      <c r="AC529" s="143"/>
      <c r="AD529" s="143"/>
      <c r="AE529" s="143"/>
      <c r="AF529" s="143"/>
      <c r="AG529" s="143"/>
      <c r="AH529" s="143"/>
      <c r="AI529" s="143"/>
    </row>
    <row r="530" spans="3:35">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c r="AA530" s="143"/>
      <c r="AB530" s="143"/>
      <c r="AC530" s="143"/>
      <c r="AD530" s="143"/>
      <c r="AE530" s="143"/>
      <c r="AF530" s="143"/>
      <c r="AG530" s="143"/>
      <c r="AH530" s="143"/>
      <c r="AI530" s="143"/>
    </row>
    <row r="531" spans="3:35">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c r="AA531" s="143"/>
      <c r="AB531" s="143"/>
      <c r="AC531" s="143"/>
      <c r="AD531" s="143"/>
      <c r="AE531" s="143"/>
      <c r="AF531" s="143"/>
      <c r="AG531" s="143"/>
      <c r="AH531" s="143"/>
      <c r="AI531" s="143"/>
    </row>
    <row r="532" spans="3:35">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c r="AA532" s="143"/>
      <c r="AB532" s="143"/>
      <c r="AC532" s="143"/>
      <c r="AD532" s="143"/>
      <c r="AE532" s="143"/>
      <c r="AF532" s="143"/>
      <c r="AG532" s="143"/>
      <c r="AH532" s="143"/>
      <c r="AI532" s="143"/>
    </row>
    <row r="533" spans="3:35">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c r="AA533" s="143"/>
      <c r="AB533" s="143"/>
      <c r="AC533" s="143"/>
      <c r="AD533" s="143"/>
      <c r="AE533" s="143"/>
      <c r="AF533" s="143"/>
      <c r="AG533" s="143"/>
      <c r="AH533" s="143"/>
      <c r="AI533" s="143"/>
    </row>
    <row r="534" spans="3:35">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c r="AA534" s="143"/>
      <c r="AB534" s="143"/>
      <c r="AC534" s="143"/>
      <c r="AD534" s="143"/>
      <c r="AE534" s="143"/>
      <c r="AF534" s="143"/>
      <c r="AG534" s="143"/>
      <c r="AH534" s="143"/>
      <c r="AI534" s="143"/>
    </row>
    <row r="535" spans="3:35">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c r="AA535" s="143"/>
      <c r="AB535" s="143"/>
      <c r="AC535" s="143"/>
      <c r="AD535" s="143"/>
      <c r="AE535" s="143"/>
      <c r="AF535" s="143"/>
      <c r="AG535" s="143"/>
      <c r="AH535" s="143"/>
      <c r="AI535" s="143"/>
    </row>
    <row r="536" spans="3:35">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c r="AA536" s="143"/>
      <c r="AB536" s="143"/>
      <c r="AC536" s="143"/>
      <c r="AD536" s="143"/>
      <c r="AE536" s="143"/>
      <c r="AF536" s="143"/>
      <c r="AG536" s="143"/>
      <c r="AH536" s="143"/>
      <c r="AI536" s="143"/>
    </row>
    <row r="537" spans="3:35">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c r="AA537" s="143"/>
      <c r="AB537" s="143"/>
      <c r="AC537" s="143"/>
      <c r="AD537" s="143"/>
      <c r="AE537" s="143"/>
      <c r="AF537" s="143"/>
      <c r="AG537" s="143"/>
      <c r="AH537" s="143"/>
      <c r="AI537" s="143"/>
    </row>
    <row r="538" spans="3:35">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3"/>
      <c r="AD538" s="143"/>
      <c r="AE538" s="143"/>
      <c r="AF538" s="143"/>
      <c r="AG538" s="143"/>
      <c r="AH538" s="143"/>
      <c r="AI538" s="143"/>
    </row>
    <row r="539" spans="3:35">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3"/>
      <c r="AD539" s="143"/>
      <c r="AE539" s="143"/>
      <c r="AF539" s="143"/>
      <c r="AG539" s="143"/>
      <c r="AH539" s="143"/>
      <c r="AI539" s="143"/>
    </row>
    <row r="540" spans="3:35">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c r="AA540" s="143"/>
      <c r="AB540" s="143"/>
      <c r="AC540" s="143"/>
      <c r="AD540" s="143"/>
      <c r="AE540" s="143"/>
      <c r="AF540" s="143"/>
      <c r="AG540" s="143"/>
      <c r="AH540" s="143"/>
      <c r="AI540" s="143"/>
    </row>
    <row r="541" spans="3:35">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c r="AA541" s="143"/>
      <c r="AB541" s="143"/>
      <c r="AC541" s="143"/>
      <c r="AD541" s="143"/>
      <c r="AE541" s="143"/>
      <c r="AF541" s="143"/>
      <c r="AG541" s="143"/>
      <c r="AH541" s="143"/>
      <c r="AI541" s="143"/>
    </row>
    <row r="542" spans="3:35">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c r="AA542" s="143"/>
      <c r="AB542" s="143"/>
      <c r="AC542" s="143"/>
      <c r="AD542" s="143"/>
      <c r="AE542" s="143"/>
      <c r="AF542" s="143"/>
      <c r="AG542" s="143"/>
      <c r="AH542" s="143"/>
      <c r="AI542" s="143"/>
    </row>
    <row r="543" spans="3:35">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c r="AA543" s="143"/>
      <c r="AB543" s="143"/>
      <c r="AC543" s="143"/>
      <c r="AD543" s="143"/>
      <c r="AE543" s="143"/>
      <c r="AF543" s="143"/>
      <c r="AG543" s="143"/>
      <c r="AH543" s="143"/>
      <c r="AI543" s="143"/>
    </row>
    <row r="544" spans="3:35">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3"/>
      <c r="AD544" s="143"/>
      <c r="AE544" s="143"/>
      <c r="AF544" s="143"/>
      <c r="AG544" s="143"/>
      <c r="AH544" s="143"/>
      <c r="AI544" s="143"/>
    </row>
    <row r="545" spans="3:35">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c r="AA545" s="143"/>
      <c r="AB545" s="143"/>
      <c r="AC545" s="143"/>
      <c r="AD545" s="143"/>
      <c r="AE545" s="143"/>
      <c r="AF545" s="143"/>
      <c r="AG545" s="143"/>
      <c r="AH545" s="143"/>
      <c r="AI545" s="143"/>
    </row>
    <row r="546" spans="3:35">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c r="AA546" s="143"/>
      <c r="AB546" s="143"/>
      <c r="AC546" s="143"/>
      <c r="AD546" s="143"/>
      <c r="AE546" s="143"/>
      <c r="AF546" s="143"/>
      <c r="AG546" s="143"/>
      <c r="AH546" s="143"/>
      <c r="AI546" s="143"/>
    </row>
    <row r="547" spans="3:35">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3"/>
      <c r="AD547" s="143"/>
      <c r="AE547" s="143"/>
      <c r="AF547" s="143"/>
      <c r="AG547" s="143"/>
      <c r="AH547" s="143"/>
      <c r="AI547" s="143"/>
    </row>
    <row r="548" spans="3:35">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c r="AA548" s="143"/>
      <c r="AB548" s="143"/>
      <c r="AC548" s="143"/>
      <c r="AD548" s="143"/>
      <c r="AE548" s="143"/>
      <c r="AF548" s="143"/>
      <c r="AG548" s="143"/>
      <c r="AH548" s="143"/>
      <c r="AI548" s="143"/>
    </row>
    <row r="549" spans="3:35">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c r="AA549" s="143"/>
      <c r="AB549" s="143"/>
      <c r="AC549" s="143"/>
      <c r="AD549" s="143"/>
      <c r="AE549" s="143"/>
      <c r="AF549" s="143"/>
      <c r="AG549" s="143"/>
      <c r="AH549" s="143"/>
      <c r="AI549" s="143"/>
    </row>
    <row r="550" spans="3:35">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c r="AA550" s="143"/>
      <c r="AB550" s="143"/>
      <c r="AC550" s="143"/>
      <c r="AD550" s="143"/>
      <c r="AE550" s="143"/>
      <c r="AF550" s="143"/>
      <c r="AG550" s="143"/>
      <c r="AH550" s="143"/>
      <c r="AI550" s="143"/>
    </row>
    <row r="551" spans="3:35">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c r="AA551" s="143"/>
      <c r="AB551" s="143"/>
      <c r="AC551" s="143"/>
      <c r="AD551" s="143"/>
      <c r="AE551" s="143"/>
      <c r="AF551" s="143"/>
      <c r="AG551" s="143"/>
      <c r="AH551" s="143"/>
      <c r="AI551" s="143"/>
    </row>
    <row r="552" spans="3:35">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c r="AA552" s="143"/>
      <c r="AB552" s="143"/>
      <c r="AC552" s="143"/>
      <c r="AD552" s="143"/>
      <c r="AE552" s="143"/>
      <c r="AF552" s="143"/>
      <c r="AG552" s="143"/>
      <c r="AH552" s="143"/>
      <c r="AI552" s="143"/>
    </row>
    <row r="553" spans="3:35">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c r="AA553" s="143"/>
      <c r="AB553" s="143"/>
      <c r="AC553" s="143"/>
      <c r="AD553" s="143"/>
      <c r="AE553" s="143"/>
      <c r="AF553" s="143"/>
      <c r="AG553" s="143"/>
      <c r="AH553" s="143"/>
      <c r="AI553" s="143"/>
    </row>
    <row r="554" spans="3:35">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c r="AA554" s="143"/>
      <c r="AB554" s="143"/>
      <c r="AC554" s="143"/>
      <c r="AD554" s="143"/>
      <c r="AE554" s="143"/>
      <c r="AF554" s="143"/>
      <c r="AG554" s="143"/>
      <c r="AH554" s="143"/>
      <c r="AI554" s="143"/>
    </row>
    <row r="555" spans="3:35">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c r="AA555" s="143"/>
      <c r="AB555" s="143"/>
      <c r="AC555" s="143"/>
      <c r="AD555" s="143"/>
      <c r="AE555" s="143"/>
      <c r="AF555" s="143"/>
      <c r="AG555" s="143"/>
      <c r="AH555" s="143"/>
      <c r="AI555" s="143"/>
    </row>
    <row r="556" spans="3:35">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c r="AA556" s="143"/>
      <c r="AB556" s="143"/>
      <c r="AC556" s="143"/>
      <c r="AD556" s="143"/>
      <c r="AE556" s="143"/>
      <c r="AF556" s="143"/>
      <c r="AG556" s="143"/>
      <c r="AH556" s="143"/>
      <c r="AI556" s="143"/>
    </row>
    <row r="557" spans="3:35">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c r="AA557" s="143"/>
      <c r="AB557" s="143"/>
      <c r="AC557" s="143"/>
      <c r="AD557" s="143"/>
      <c r="AE557" s="143"/>
      <c r="AF557" s="143"/>
      <c r="AG557" s="143"/>
      <c r="AH557" s="143"/>
      <c r="AI557" s="143"/>
    </row>
    <row r="558" spans="3:35">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3"/>
      <c r="AD558" s="143"/>
      <c r="AE558" s="143"/>
      <c r="AF558" s="143"/>
      <c r="AG558" s="143"/>
      <c r="AH558" s="143"/>
      <c r="AI558" s="143"/>
    </row>
    <row r="559" spans="3:35">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c r="AA559" s="143"/>
      <c r="AB559" s="143"/>
      <c r="AC559" s="143"/>
      <c r="AD559" s="143"/>
      <c r="AE559" s="143"/>
      <c r="AF559" s="143"/>
      <c r="AG559" s="143"/>
      <c r="AH559" s="143"/>
      <c r="AI559" s="143"/>
    </row>
    <row r="560" spans="3:35">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c r="AA560" s="143"/>
      <c r="AB560" s="143"/>
      <c r="AC560" s="143"/>
      <c r="AD560" s="143"/>
      <c r="AE560" s="143"/>
      <c r="AF560" s="143"/>
      <c r="AG560" s="143"/>
      <c r="AH560" s="143"/>
      <c r="AI560" s="143"/>
    </row>
    <row r="561" spans="3:35">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c r="AA561" s="143"/>
      <c r="AB561" s="143"/>
      <c r="AC561" s="143"/>
      <c r="AD561" s="143"/>
      <c r="AE561" s="143"/>
      <c r="AF561" s="143"/>
      <c r="AG561" s="143"/>
      <c r="AH561" s="143"/>
      <c r="AI561" s="143"/>
    </row>
    <row r="562" spans="3:35">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c r="AA562" s="143"/>
      <c r="AB562" s="143"/>
      <c r="AC562" s="143"/>
      <c r="AD562" s="143"/>
      <c r="AE562" s="143"/>
      <c r="AF562" s="143"/>
      <c r="AG562" s="143"/>
      <c r="AH562" s="143"/>
      <c r="AI562" s="143"/>
    </row>
    <row r="563" spans="3:35">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c r="AA563" s="143"/>
      <c r="AB563" s="143"/>
      <c r="AC563" s="143"/>
      <c r="AD563" s="143"/>
      <c r="AE563" s="143"/>
      <c r="AF563" s="143"/>
      <c r="AG563" s="143"/>
      <c r="AH563" s="143"/>
      <c r="AI563" s="143"/>
    </row>
    <row r="564" spans="3:35">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c r="AA564" s="143"/>
      <c r="AB564" s="143"/>
      <c r="AC564" s="143"/>
      <c r="AD564" s="143"/>
      <c r="AE564" s="143"/>
      <c r="AF564" s="143"/>
      <c r="AG564" s="143"/>
      <c r="AH564" s="143"/>
      <c r="AI564" s="143"/>
    </row>
    <row r="565" spans="3:35">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3"/>
      <c r="AD565" s="143"/>
      <c r="AE565" s="143"/>
      <c r="AF565" s="143"/>
      <c r="AG565" s="143"/>
      <c r="AH565" s="143"/>
      <c r="AI565" s="143"/>
    </row>
    <row r="566" spans="3:35">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c r="AA566" s="143"/>
      <c r="AB566" s="143"/>
      <c r="AC566" s="143"/>
      <c r="AD566" s="143"/>
      <c r="AE566" s="143"/>
      <c r="AF566" s="143"/>
      <c r="AG566" s="143"/>
      <c r="AH566" s="143"/>
      <c r="AI566" s="143"/>
    </row>
    <row r="567" spans="3:35">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c r="AA567" s="143"/>
      <c r="AB567" s="143"/>
      <c r="AC567" s="143"/>
      <c r="AD567" s="143"/>
      <c r="AE567" s="143"/>
      <c r="AF567" s="143"/>
      <c r="AG567" s="143"/>
      <c r="AH567" s="143"/>
      <c r="AI567" s="143"/>
    </row>
    <row r="568" spans="3:35">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c r="AA568" s="143"/>
      <c r="AB568" s="143"/>
      <c r="AC568" s="143"/>
      <c r="AD568" s="143"/>
      <c r="AE568" s="143"/>
      <c r="AF568" s="143"/>
      <c r="AG568" s="143"/>
      <c r="AH568" s="143"/>
      <c r="AI568" s="143"/>
    </row>
    <row r="569" spans="3:35">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3"/>
      <c r="AD569" s="143"/>
      <c r="AE569" s="143"/>
      <c r="AF569" s="143"/>
      <c r="AG569" s="143"/>
      <c r="AH569" s="143"/>
      <c r="AI569" s="143"/>
    </row>
    <row r="570" spans="3:35">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3"/>
      <c r="AD570" s="143"/>
      <c r="AE570" s="143"/>
      <c r="AF570" s="143"/>
      <c r="AG570" s="143"/>
      <c r="AH570" s="143"/>
      <c r="AI570" s="143"/>
    </row>
    <row r="571" spans="3:35">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c r="AA571" s="143"/>
      <c r="AB571" s="143"/>
      <c r="AC571" s="143"/>
      <c r="AD571" s="143"/>
      <c r="AE571" s="143"/>
      <c r="AF571" s="143"/>
      <c r="AG571" s="143"/>
      <c r="AH571" s="143"/>
      <c r="AI571" s="143"/>
    </row>
    <row r="572" spans="3:35">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c r="AA572" s="143"/>
      <c r="AB572" s="143"/>
      <c r="AC572" s="143"/>
      <c r="AD572" s="143"/>
      <c r="AE572" s="143"/>
      <c r="AF572" s="143"/>
      <c r="AG572" s="143"/>
      <c r="AH572" s="143"/>
      <c r="AI572" s="143"/>
    </row>
    <row r="573" spans="3:35">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3"/>
      <c r="AD573" s="143"/>
      <c r="AE573" s="143"/>
      <c r="AF573" s="143"/>
      <c r="AG573" s="143"/>
      <c r="AH573" s="143"/>
      <c r="AI573" s="143"/>
    </row>
    <row r="574" spans="3:35">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3"/>
      <c r="AD574" s="143"/>
      <c r="AE574" s="143"/>
      <c r="AF574" s="143"/>
      <c r="AG574" s="143"/>
      <c r="AH574" s="143"/>
      <c r="AI574" s="143"/>
    </row>
    <row r="575" spans="3:35">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3"/>
      <c r="AD575" s="143"/>
      <c r="AE575" s="143"/>
      <c r="AF575" s="143"/>
      <c r="AG575" s="143"/>
      <c r="AH575" s="143"/>
      <c r="AI575" s="143"/>
    </row>
    <row r="576" spans="3:35">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c r="AA576" s="143"/>
      <c r="AB576" s="143"/>
      <c r="AC576" s="143"/>
      <c r="AD576" s="143"/>
      <c r="AE576" s="143"/>
      <c r="AF576" s="143"/>
      <c r="AG576" s="143"/>
      <c r="AH576" s="143"/>
      <c r="AI576" s="143"/>
    </row>
    <row r="577" spans="3:35">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3"/>
      <c r="AD577" s="143"/>
      <c r="AE577" s="143"/>
      <c r="AF577" s="143"/>
      <c r="AG577" s="143"/>
      <c r="AH577" s="143"/>
      <c r="AI577" s="143"/>
    </row>
    <row r="578" spans="3:35">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3"/>
      <c r="AD578" s="143"/>
      <c r="AE578" s="143"/>
      <c r="AF578" s="143"/>
      <c r="AG578" s="143"/>
      <c r="AH578" s="143"/>
      <c r="AI578" s="143"/>
    </row>
    <row r="579" spans="3:35">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c r="AA579" s="143"/>
      <c r="AB579" s="143"/>
      <c r="AC579" s="143"/>
      <c r="AD579" s="143"/>
      <c r="AE579" s="143"/>
      <c r="AF579" s="143"/>
      <c r="AG579" s="143"/>
      <c r="AH579" s="143"/>
      <c r="AI579" s="143"/>
    </row>
    <row r="580" spans="3:35">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3"/>
      <c r="AD580" s="143"/>
      <c r="AE580" s="143"/>
      <c r="AF580" s="143"/>
      <c r="AG580" s="143"/>
      <c r="AH580" s="143"/>
      <c r="AI580" s="143"/>
    </row>
    <row r="581" spans="3:35">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3"/>
      <c r="AD581" s="143"/>
      <c r="AE581" s="143"/>
      <c r="AF581" s="143"/>
      <c r="AG581" s="143"/>
      <c r="AH581" s="143"/>
      <c r="AI581" s="143"/>
    </row>
    <row r="582" spans="3:35">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3"/>
      <c r="AD582" s="143"/>
      <c r="AE582" s="143"/>
      <c r="AF582" s="143"/>
      <c r="AG582" s="143"/>
      <c r="AH582" s="143"/>
      <c r="AI582" s="143"/>
    </row>
    <row r="583" spans="3:35">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c r="AA583" s="143"/>
      <c r="AB583" s="143"/>
      <c r="AC583" s="143"/>
      <c r="AD583" s="143"/>
      <c r="AE583" s="143"/>
      <c r="AF583" s="143"/>
      <c r="AG583" s="143"/>
      <c r="AH583" s="143"/>
      <c r="AI583" s="143"/>
    </row>
    <row r="584" spans="3:35">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c r="AA584" s="143"/>
      <c r="AB584" s="143"/>
      <c r="AC584" s="143"/>
      <c r="AD584" s="143"/>
      <c r="AE584" s="143"/>
      <c r="AF584" s="143"/>
      <c r="AG584" s="143"/>
      <c r="AH584" s="143"/>
      <c r="AI584" s="143"/>
    </row>
    <row r="585" spans="3:35">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c r="AA585" s="143"/>
      <c r="AB585" s="143"/>
      <c r="AC585" s="143"/>
      <c r="AD585" s="143"/>
      <c r="AE585" s="143"/>
      <c r="AF585" s="143"/>
      <c r="AG585" s="143"/>
      <c r="AH585" s="143"/>
      <c r="AI585" s="143"/>
    </row>
    <row r="586" spans="3:35">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3"/>
      <c r="AD586" s="143"/>
      <c r="AE586" s="143"/>
      <c r="AF586" s="143"/>
      <c r="AG586" s="143"/>
      <c r="AH586" s="143"/>
      <c r="AI586" s="143"/>
    </row>
    <row r="587" spans="3:35">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c r="AA587" s="143"/>
      <c r="AB587" s="143"/>
      <c r="AC587" s="143"/>
      <c r="AD587" s="143"/>
      <c r="AE587" s="143"/>
      <c r="AF587" s="143"/>
      <c r="AG587" s="143"/>
      <c r="AH587" s="143"/>
      <c r="AI587" s="143"/>
    </row>
    <row r="588" spans="3:35">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c r="AA588" s="143"/>
      <c r="AB588" s="143"/>
      <c r="AC588" s="143"/>
      <c r="AD588" s="143"/>
      <c r="AE588" s="143"/>
      <c r="AF588" s="143"/>
      <c r="AG588" s="143"/>
      <c r="AH588" s="143"/>
      <c r="AI588" s="143"/>
    </row>
    <row r="589" spans="3:35">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c r="AA589" s="143"/>
      <c r="AB589" s="143"/>
      <c r="AC589" s="143"/>
      <c r="AD589" s="143"/>
      <c r="AE589" s="143"/>
      <c r="AF589" s="143"/>
      <c r="AG589" s="143"/>
      <c r="AH589" s="143"/>
      <c r="AI589" s="143"/>
    </row>
    <row r="590" spans="3:35">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c r="AA590" s="143"/>
      <c r="AB590" s="143"/>
      <c r="AC590" s="143"/>
      <c r="AD590" s="143"/>
      <c r="AE590" s="143"/>
      <c r="AF590" s="143"/>
      <c r="AG590" s="143"/>
      <c r="AH590" s="143"/>
      <c r="AI590" s="143"/>
    </row>
    <row r="591" spans="3:35">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c r="AA591" s="143"/>
      <c r="AB591" s="143"/>
      <c r="AC591" s="143"/>
      <c r="AD591" s="143"/>
      <c r="AE591" s="143"/>
      <c r="AF591" s="143"/>
      <c r="AG591" s="143"/>
      <c r="AH591" s="143"/>
      <c r="AI591" s="143"/>
    </row>
    <row r="592" spans="3:35">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c r="AA592" s="143"/>
      <c r="AB592" s="143"/>
      <c r="AC592" s="143"/>
      <c r="AD592" s="143"/>
      <c r="AE592" s="143"/>
      <c r="AF592" s="143"/>
      <c r="AG592" s="143"/>
      <c r="AH592" s="143"/>
      <c r="AI592" s="143"/>
    </row>
    <row r="593" spans="3:35">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c r="AA593" s="143"/>
      <c r="AB593" s="143"/>
      <c r="AC593" s="143"/>
      <c r="AD593" s="143"/>
      <c r="AE593" s="143"/>
      <c r="AF593" s="143"/>
      <c r="AG593" s="143"/>
      <c r="AH593" s="143"/>
      <c r="AI593" s="143"/>
    </row>
    <row r="594" spans="3:35">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c r="AA594" s="143"/>
      <c r="AB594" s="143"/>
      <c r="AC594" s="143"/>
      <c r="AD594" s="143"/>
      <c r="AE594" s="143"/>
      <c r="AF594" s="143"/>
      <c r="AG594" s="143"/>
      <c r="AH594" s="143"/>
      <c r="AI594" s="143"/>
    </row>
    <row r="595" spans="3:35">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c r="AA595" s="143"/>
      <c r="AB595" s="143"/>
      <c r="AC595" s="143"/>
      <c r="AD595" s="143"/>
      <c r="AE595" s="143"/>
      <c r="AF595" s="143"/>
      <c r="AG595" s="143"/>
      <c r="AH595" s="143"/>
      <c r="AI595" s="143"/>
    </row>
    <row r="596" spans="3:35">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c r="AA596" s="143"/>
      <c r="AB596" s="143"/>
      <c r="AC596" s="143"/>
      <c r="AD596" s="143"/>
      <c r="AE596" s="143"/>
      <c r="AF596" s="143"/>
      <c r="AG596" s="143"/>
      <c r="AH596" s="143"/>
      <c r="AI596" s="143"/>
    </row>
    <row r="597" spans="3:35">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c r="AA597" s="143"/>
      <c r="AB597" s="143"/>
      <c r="AC597" s="143"/>
      <c r="AD597" s="143"/>
      <c r="AE597" s="143"/>
      <c r="AF597" s="143"/>
      <c r="AG597" s="143"/>
      <c r="AH597" s="143"/>
      <c r="AI597" s="143"/>
    </row>
    <row r="598" spans="3:35">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c r="AA598" s="143"/>
      <c r="AB598" s="143"/>
      <c r="AC598" s="143"/>
      <c r="AD598" s="143"/>
      <c r="AE598" s="143"/>
      <c r="AF598" s="143"/>
      <c r="AG598" s="143"/>
      <c r="AH598" s="143"/>
      <c r="AI598" s="143"/>
    </row>
    <row r="599" spans="3:35">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c r="AA599" s="143"/>
      <c r="AB599" s="143"/>
      <c r="AC599" s="143"/>
      <c r="AD599" s="143"/>
      <c r="AE599" s="143"/>
      <c r="AF599" s="143"/>
      <c r="AG599" s="143"/>
      <c r="AH599" s="143"/>
      <c r="AI599" s="143"/>
    </row>
    <row r="600" spans="3:35">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c r="AA600" s="143"/>
      <c r="AB600" s="143"/>
      <c r="AC600" s="143"/>
      <c r="AD600" s="143"/>
      <c r="AE600" s="143"/>
      <c r="AF600" s="143"/>
      <c r="AG600" s="143"/>
      <c r="AH600" s="143"/>
      <c r="AI600" s="143"/>
    </row>
    <row r="601" spans="3:35">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c r="AA601" s="143"/>
      <c r="AB601" s="143"/>
      <c r="AC601" s="143"/>
      <c r="AD601" s="143"/>
      <c r="AE601" s="143"/>
      <c r="AF601" s="143"/>
      <c r="AG601" s="143"/>
      <c r="AH601" s="143"/>
      <c r="AI601" s="143"/>
    </row>
    <row r="602" spans="3:35">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c r="AA602" s="143"/>
      <c r="AB602" s="143"/>
      <c r="AC602" s="143"/>
      <c r="AD602" s="143"/>
      <c r="AE602" s="143"/>
      <c r="AF602" s="143"/>
      <c r="AG602" s="143"/>
      <c r="AH602" s="143"/>
      <c r="AI602" s="143"/>
    </row>
    <row r="603" spans="3:35">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c r="AA603" s="143"/>
      <c r="AB603" s="143"/>
      <c r="AC603" s="143"/>
      <c r="AD603" s="143"/>
      <c r="AE603" s="143"/>
      <c r="AF603" s="143"/>
      <c r="AG603" s="143"/>
      <c r="AH603" s="143"/>
      <c r="AI603" s="143"/>
    </row>
    <row r="604" spans="3:35">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c r="AA604" s="143"/>
      <c r="AB604" s="143"/>
      <c r="AC604" s="143"/>
      <c r="AD604" s="143"/>
      <c r="AE604" s="143"/>
      <c r="AF604" s="143"/>
      <c r="AG604" s="143"/>
      <c r="AH604" s="143"/>
      <c r="AI604" s="143"/>
    </row>
    <row r="605" spans="3:35">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c r="AA605" s="143"/>
      <c r="AB605" s="143"/>
      <c r="AC605" s="143"/>
      <c r="AD605" s="143"/>
      <c r="AE605" s="143"/>
      <c r="AF605" s="143"/>
      <c r="AG605" s="143"/>
      <c r="AH605" s="143"/>
      <c r="AI605" s="143"/>
    </row>
    <row r="606" spans="3:35">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c r="AA606" s="143"/>
      <c r="AB606" s="143"/>
      <c r="AC606" s="143"/>
      <c r="AD606" s="143"/>
      <c r="AE606" s="143"/>
      <c r="AF606" s="143"/>
      <c r="AG606" s="143"/>
      <c r="AH606" s="143"/>
      <c r="AI606" s="143"/>
    </row>
    <row r="607" spans="3:35">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c r="AA607" s="143"/>
      <c r="AB607" s="143"/>
      <c r="AC607" s="143"/>
      <c r="AD607" s="143"/>
      <c r="AE607" s="143"/>
      <c r="AF607" s="143"/>
      <c r="AG607" s="143"/>
      <c r="AH607" s="143"/>
      <c r="AI607" s="143"/>
    </row>
    <row r="608" spans="3:35">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c r="AA608" s="143"/>
      <c r="AB608" s="143"/>
      <c r="AC608" s="143"/>
      <c r="AD608" s="143"/>
      <c r="AE608" s="143"/>
      <c r="AF608" s="143"/>
      <c r="AG608" s="143"/>
      <c r="AH608" s="143"/>
      <c r="AI608" s="143"/>
    </row>
    <row r="609" spans="3:35">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c r="AA609" s="143"/>
      <c r="AB609" s="143"/>
      <c r="AC609" s="143"/>
      <c r="AD609" s="143"/>
      <c r="AE609" s="143"/>
      <c r="AF609" s="143"/>
      <c r="AG609" s="143"/>
      <c r="AH609" s="143"/>
      <c r="AI609" s="143"/>
    </row>
    <row r="610" spans="3:35">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c r="AA610" s="143"/>
      <c r="AB610" s="143"/>
      <c r="AC610" s="143"/>
      <c r="AD610" s="143"/>
      <c r="AE610" s="143"/>
      <c r="AF610" s="143"/>
      <c r="AG610" s="143"/>
      <c r="AH610" s="143"/>
      <c r="AI610" s="143"/>
    </row>
    <row r="611" spans="3:35">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c r="AA611" s="143"/>
      <c r="AB611" s="143"/>
      <c r="AC611" s="143"/>
      <c r="AD611" s="143"/>
      <c r="AE611" s="143"/>
      <c r="AF611" s="143"/>
      <c r="AG611" s="143"/>
      <c r="AH611" s="143"/>
      <c r="AI611" s="143"/>
    </row>
    <row r="612" spans="3:35">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c r="AA612" s="143"/>
      <c r="AB612" s="143"/>
      <c r="AC612" s="143"/>
      <c r="AD612" s="143"/>
      <c r="AE612" s="143"/>
      <c r="AF612" s="143"/>
      <c r="AG612" s="143"/>
      <c r="AH612" s="143"/>
      <c r="AI612" s="143"/>
    </row>
    <row r="613" spans="3:35">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c r="AA613" s="143"/>
      <c r="AB613" s="143"/>
      <c r="AC613" s="143"/>
      <c r="AD613" s="143"/>
      <c r="AE613" s="143"/>
      <c r="AF613" s="143"/>
      <c r="AG613" s="143"/>
      <c r="AH613" s="143"/>
      <c r="AI613" s="143"/>
    </row>
    <row r="614" spans="3:35">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c r="AA614" s="143"/>
      <c r="AB614" s="143"/>
      <c r="AC614" s="143"/>
      <c r="AD614" s="143"/>
      <c r="AE614" s="143"/>
      <c r="AF614" s="143"/>
      <c r="AG614" s="143"/>
      <c r="AH614" s="143"/>
      <c r="AI614" s="143"/>
    </row>
    <row r="615" spans="3:35">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c r="AA615" s="143"/>
      <c r="AB615" s="143"/>
      <c r="AC615" s="143"/>
      <c r="AD615" s="143"/>
      <c r="AE615" s="143"/>
      <c r="AF615" s="143"/>
      <c r="AG615" s="143"/>
      <c r="AH615" s="143"/>
      <c r="AI615" s="143"/>
    </row>
    <row r="616" spans="3:35">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c r="AA616" s="143"/>
      <c r="AB616" s="143"/>
      <c r="AC616" s="143"/>
      <c r="AD616" s="143"/>
      <c r="AE616" s="143"/>
      <c r="AF616" s="143"/>
      <c r="AG616" s="143"/>
      <c r="AH616" s="143"/>
      <c r="AI616" s="143"/>
    </row>
    <row r="617" spans="3:35">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c r="AA617" s="143"/>
      <c r="AB617" s="143"/>
      <c r="AC617" s="143"/>
      <c r="AD617" s="143"/>
      <c r="AE617" s="143"/>
      <c r="AF617" s="143"/>
      <c r="AG617" s="143"/>
      <c r="AH617" s="143"/>
      <c r="AI617" s="143"/>
    </row>
    <row r="618" spans="3:35">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c r="AA618" s="143"/>
      <c r="AB618" s="143"/>
      <c r="AC618" s="143"/>
      <c r="AD618" s="143"/>
      <c r="AE618" s="143"/>
      <c r="AF618" s="143"/>
      <c r="AG618" s="143"/>
      <c r="AH618" s="143"/>
      <c r="AI618" s="143"/>
    </row>
    <row r="619" spans="3:35">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c r="AA619" s="143"/>
      <c r="AB619" s="143"/>
      <c r="AC619" s="143"/>
      <c r="AD619" s="143"/>
      <c r="AE619" s="143"/>
      <c r="AF619" s="143"/>
      <c r="AG619" s="143"/>
      <c r="AH619" s="143"/>
      <c r="AI619" s="143"/>
    </row>
    <row r="620" spans="3:35">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c r="AA620" s="143"/>
      <c r="AB620" s="143"/>
      <c r="AC620" s="143"/>
      <c r="AD620" s="143"/>
      <c r="AE620" s="143"/>
      <c r="AF620" s="143"/>
      <c r="AG620" s="143"/>
      <c r="AH620" s="143"/>
      <c r="AI620" s="143"/>
    </row>
    <row r="621" spans="3:35">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c r="AA621" s="143"/>
      <c r="AB621" s="143"/>
      <c r="AC621" s="143"/>
      <c r="AD621" s="143"/>
      <c r="AE621" s="143"/>
      <c r="AF621" s="143"/>
      <c r="AG621" s="143"/>
      <c r="AH621" s="143"/>
      <c r="AI621" s="143"/>
    </row>
    <row r="622" spans="3:35">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c r="AA622" s="143"/>
      <c r="AB622" s="143"/>
      <c r="AC622" s="143"/>
      <c r="AD622" s="143"/>
      <c r="AE622" s="143"/>
      <c r="AF622" s="143"/>
      <c r="AG622" s="143"/>
      <c r="AH622" s="143"/>
      <c r="AI622" s="143"/>
    </row>
    <row r="623" spans="3:35">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c r="AA623" s="143"/>
      <c r="AB623" s="143"/>
      <c r="AC623" s="143"/>
      <c r="AD623" s="143"/>
      <c r="AE623" s="143"/>
      <c r="AF623" s="143"/>
      <c r="AG623" s="143"/>
      <c r="AH623" s="143"/>
      <c r="AI623" s="143"/>
    </row>
    <row r="624" spans="3:35">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c r="AA624" s="143"/>
      <c r="AB624" s="143"/>
      <c r="AC624" s="143"/>
      <c r="AD624" s="143"/>
      <c r="AE624" s="143"/>
      <c r="AF624" s="143"/>
      <c r="AG624" s="143"/>
      <c r="AH624" s="143"/>
      <c r="AI624" s="143"/>
    </row>
    <row r="625" spans="3:35">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c r="AA625" s="143"/>
      <c r="AB625" s="143"/>
      <c r="AC625" s="143"/>
      <c r="AD625" s="143"/>
      <c r="AE625" s="143"/>
      <c r="AF625" s="143"/>
      <c r="AG625" s="143"/>
      <c r="AH625" s="143"/>
      <c r="AI625" s="143"/>
    </row>
    <row r="626" spans="3:35">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c r="AA626" s="143"/>
      <c r="AB626" s="143"/>
      <c r="AC626" s="143"/>
      <c r="AD626" s="143"/>
      <c r="AE626" s="143"/>
      <c r="AF626" s="143"/>
      <c r="AG626" s="143"/>
      <c r="AH626" s="143"/>
      <c r="AI626" s="143"/>
    </row>
    <row r="627" spans="3:35">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c r="AA627" s="143"/>
      <c r="AB627" s="143"/>
      <c r="AC627" s="143"/>
      <c r="AD627" s="143"/>
      <c r="AE627" s="143"/>
      <c r="AF627" s="143"/>
      <c r="AG627" s="143"/>
      <c r="AH627" s="143"/>
      <c r="AI627" s="143"/>
    </row>
    <row r="628" spans="3:35">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c r="AA628" s="143"/>
      <c r="AB628" s="143"/>
      <c r="AC628" s="143"/>
      <c r="AD628" s="143"/>
      <c r="AE628" s="143"/>
      <c r="AF628" s="143"/>
      <c r="AG628" s="143"/>
      <c r="AH628" s="143"/>
      <c r="AI628" s="143"/>
    </row>
    <row r="629" spans="3:35">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c r="AA629" s="143"/>
      <c r="AB629" s="143"/>
      <c r="AC629" s="143"/>
      <c r="AD629" s="143"/>
      <c r="AE629" s="143"/>
      <c r="AF629" s="143"/>
      <c r="AG629" s="143"/>
      <c r="AH629" s="143"/>
      <c r="AI629" s="143"/>
    </row>
    <row r="630" spans="3:35">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c r="AA630" s="143"/>
      <c r="AB630" s="143"/>
      <c r="AC630" s="143"/>
      <c r="AD630" s="143"/>
      <c r="AE630" s="143"/>
      <c r="AF630" s="143"/>
      <c r="AG630" s="143"/>
      <c r="AH630" s="143"/>
      <c r="AI630" s="143"/>
    </row>
    <row r="631" spans="3:35">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c r="AA631" s="143"/>
      <c r="AB631" s="143"/>
      <c r="AC631" s="143"/>
      <c r="AD631" s="143"/>
      <c r="AE631" s="143"/>
      <c r="AF631" s="143"/>
      <c r="AG631" s="143"/>
      <c r="AH631" s="143"/>
      <c r="AI631" s="143"/>
    </row>
    <row r="632" spans="3:35">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c r="AA632" s="143"/>
      <c r="AB632" s="143"/>
      <c r="AC632" s="143"/>
      <c r="AD632" s="143"/>
      <c r="AE632" s="143"/>
      <c r="AF632" s="143"/>
      <c r="AG632" s="143"/>
      <c r="AH632" s="143"/>
      <c r="AI632" s="143"/>
    </row>
    <row r="633" spans="3:35">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3"/>
      <c r="AD633" s="143"/>
      <c r="AE633" s="143"/>
      <c r="AF633" s="143"/>
      <c r="AG633" s="143"/>
      <c r="AH633" s="143"/>
      <c r="AI633" s="143"/>
    </row>
    <row r="634" spans="3:35">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c r="AA634" s="143"/>
      <c r="AB634" s="143"/>
      <c r="AC634" s="143"/>
      <c r="AD634" s="143"/>
      <c r="AE634" s="143"/>
      <c r="AF634" s="143"/>
      <c r="AG634" s="143"/>
      <c r="AH634" s="143"/>
      <c r="AI634" s="143"/>
    </row>
    <row r="635" spans="3:35">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c r="AA635" s="143"/>
      <c r="AB635" s="143"/>
      <c r="AC635" s="143"/>
      <c r="AD635" s="143"/>
      <c r="AE635" s="143"/>
      <c r="AF635" s="143"/>
      <c r="AG635" s="143"/>
      <c r="AH635" s="143"/>
      <c r="AI635" s="143"/>
    </row>
    <row r="636" spans="3:35">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c r="AA636" s="143"/>
      <c r="AB636" s="143"/>
      <c r="AC636" s="143"/>
      <c r="AD636" s="143"/>
      <c r="AE636" s="143"/>
      <c r="AF636" s="143"/>
      <c r="AG636" s="143"/>
      <c r="AH636" s="143"/>
      <c r="AI636" s="143"/>
    </row>
    <row r="637" spans="3:35">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c r="AA637" s="143"/>
      <c r="AB637" s="143"/>
      <c r="AC637" s="143"/>
      <c r="AD637" s="143"/>
      <c r="AE637" s="143"/>
      <c r="AF637" s="143"/>
      <c r="AG637" s="143"/>
      <c r="AH637" s="143"/>
      <c r="AI637" s="143"/>
    </row>
    <row r="638" spans="3:35">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c r="AA638" s="143"/>
      <c r="AB638" s="143"/>
      <c r="AC638" s="143"/>
      <c r="AD638" s="143"/>
      <c r="AE638" s="143"/>
      <c r="AF638" s="143"/>
      <c r="AG638" s="143"/>
      <c r="AH638" s="143"/>
      <c r="AI638" s="143"/>
    </row>
    <row r="639" spans="3:35">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c r="AA639" s="143"/>
      <c r="AB639" s="143"/>
      <c r="AC639" s="143"/>
      <c r="AD639" s="143"/>
      <c r="AE639" s="143"/>
      <c r="AF639" s="143"/>
      <c r="AG639" s="143"/>
      <c r="AH639" s="143"/>
      <c r="AI639" s="143"/>
    </row>
    <row r="640" spans="3:35">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c r="AA640" s="143"/>
      <c r="AB640" s="143"/>
      <c r="AC640" s="143"/>
      <c r="AD640" s="143"/>
      <c r="AE640" s="143"/>
      <c r="AF640" s="143"/>
      <c r="AG640" s="143"/>
      <c r="AH640" s="143"/>
      <c r="AI640" s="143"/>
    </row>
    <row r="641" spans="3:35">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c r="AA641" s="143"/>
      <c r="AB641" s="143"/>
      <c r="AC641" s="143"/>
      <c r="AD641" s="143"/>
      <c r="AE641" s="143"/>
      <c r="AF641" s="143"/>
      <c r="AG641" s="143"/>
      <c r="AH641" s="143"/>
      <c r="AI641" s="143"/>
    </row>
    <row r="642" spans="3:35">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c r="AA642" s="143"/>
      <c r="AB642" s="143"/>
      <c r="AC642" s="143"/>
      <c r="AD642" s="143"/>
      <c r="AE642" s="143"/>
      <c r="AF642" s="143"/>
      <c r="AG642" s="143"/>
      <c r="AH642" s="143"/>
      <c r="AI642" s="143"/>
    </row>
    <row r="643" spans="3:35">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c r="AA643" s="143"/>
      <c r="AB643" s="143"/>
      <c r="AC643" s="143"/>
      <c r="AD643" s="143"/>
      <c r="AE643" s="143"/>
      <c r="AF643" s="143"/>
      <c r="AG643" s="143"/>
      <c r="AH643" s="143"/>
      <c r="AI643" s="143"/>
    </row>
    <row r="644" spans="3:35">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c r="AA644" s="143"/>
      <c r="AB644" s="143"/>
      <c r="AC644" s="143"/>
      <c r="AD644" s="143"/>
      <c r="AE644" s="143"/>
      <c r="AF644" s="143"/>
      <c r="AG644" s="143"/>
      <c r="AH644" s="143"/>
      <c r="AI644" s="143"/>
    </row>
    <row r="645" spans="3:35">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c r="AA645" s="143"/>
      <c r="AB645" s="143"/>
      <c r="AC645" s="143"/>
      <c r="AD645" s="143"/>
      <c r="AE645" s="143"/>
      <c r="AF645" s="143"/>
      <c r="AG645" s="143"/>
      <c r="AH645" s="143"/>
      <c r="AI645" s="143"/>
    </row>
    <row r="646" spans="3:35">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c r="AA646" s="143"/>
      <c r="AB646" s="143"/>
      <c r="AC646" s="143"/>
      <c r="AD646" s="143"/>
      <c r="AE646" s="143"/>
      <c r="AF646" s="143"/>
      <c r="AG646" s="143"/>
      <c r="AH646" s="143"/>
      <c r="AI646" s="143"/>
    </row>
    <row r="647" spans="3:35">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c r="AA647" s="143"/>
      <c r="AB647" s="143"/>
      <c r="AC647" s="143"/>
      <c r="AD647" s="143"/>
      <c r="AE647" s="143"/>
      <c r="AF647" s="143"/>
      <c r="AG647" s="143"/>
      <c r="AH647" s="143"/>
      <c r="AI647" s="143"/>
    </row>
    <row r="648" spans="3:35">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3"/>
      <c r="AD648" s="143"/>
      <c r="AE648" s="143"/>
      <c r="AF648" s="143"/>
      <c r="AG648" s="143"/>
      <c r="AH648" s="143"/>
      <c r="AI648" s="143"/>
    </row>
    <row r="649" spans="3:35">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3"/>
      <c r="AD649" s="143"/>
      <c r="AE649" s="143"/>
      <c r="AF649" s="143"/>
      <c r="AG649" s="143"/>
      <c r="AH649" s="143"/>
      <c r="AI649" s="143"/>
    </row>
    <row r="650" spans="3:35">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c r="AA650" s="143"/>
      <c r="AB650" s="143"/>
      <c r="AC650" s="143"/>
      <c r="AD650" s="143"/>
      <c r="AE650" s="143"/>
      <c r="AF650" s="143"/>
      <c r="AG650" s="143"/>
      <c r="AH650" s="143"/>
      <c r="AI650" s="143"/>
    </row>
    <row r="651" spans="3:35">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3"/>
      <c r="AD651" s="143"/>
      <c r="AE651" s="143"/>
      <c r="AF651" s="143"/>
      <c r="AG651" s="143"/>
      <c r="AH651" s="143"/>
      <c r="AI651" s="143"/>
    </row>
    <row r="652" spans="3:35">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c r="AA652" s="143"/>
      <c r="AB652" s="143"/>
      <c r="AC652" s="143"/>
      <c r="AD652" s="143"/>
      <c r="AE652" s="143"/>
      <c r="AF652" s="143"/>
      <c r="AG652" s="143"/>
      <c r="AH652" s="143"/>
      <c r="AI652" s="143"/>
    </row>
    <row r="653" spans="3:35">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c r="AA653" s="143"/>
      <c r="AB653" s="143"/>
      <c r="AC653" s="143"/>
      <c r="AD653" s="143"/>
      <c r="AE653" s="143"/>
      <c r="AF653" s="143"/>
      <c r="AG653" s="143"/>
      <c r="AH653" s="143"/>
      <c r="AI653" s="143"/>
    </row>
    <row r="654" spans="3:35">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c r="AA654" s="143"/>
      <c r="AB654" s="143"/>
      <c r="AC654" s="143"/>
      <c r="AD654" s="143"/>
      <c r="AE654" s="143"/>
      <c r="AF654" s="143"/>
      <c r="AG654" s="143"/>
      <c r="AH654" s="143"/>
      <c r="AI654" s="143"/>
    </row>
    <row r="655" spans="3:35">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c r="AA655" s="143"/>
      <c r="AB655" s="143"/>
      <c r="AC655" s="143"/>
      <c r="AD655" s="143"/>
      <c r="AE655" s="143"/>
      <c r="AF655" s="143"/>
      <c r="AG655" s="143"/>
      <c r="AH655" s="143"/>
      <c r="AI655" s="143"/>
    </row>
    <row r="656" spans="3:35">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c r="AA656" s="143"/>
      <c r="AB656" s="143"/>
      <c r="AC656" s="143"/>
      <c r="AD656" s="143"/>
      <c r="AE656" s="143"/>
      <c r="AF656" s="143"/>
      <c r="AG656" s="143"/>
      <c r="AH656" s="143"/>
      <c r="AI656" s="143"/>
    </row>
    <row r="657" spans="3:35">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c r="AA657" s="143"/>
      <c r="AB657" s="143"/>
      <c r="AC657" s="143"/>
      <c r="AD657" s="143"/>
      <c r="AE657" s="143"/>
      <c r="AF657" s="143"/>
      <c r="AG657" s="143"/>
      <c r="AH657" s="143"/>
      <c r="AI657" s="143"/>
    </row>
    <row r="658" spans="3:35">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c r="AA658" s="143"/>
      <c r="AB658" s="143"/>
      <c r="AC658" s="143"/>
      <c r="AD658" s="143"/>
      <c r="AE658" s="143"/>
      <c r="AF658" s="143"/>
      <c r="AG658" s="143"/>
      <c r="AH658" s="143"/>
      <c r="AI658" s="143"/>
    </row>
    <row r="659" spans="3:35">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c r="AA659" s="143"/>
      <c r="AB659" s="143"/>
      <c r="AC659" s="143"/>
      <c r="AD659" s="143"/>
      <c r="AE659" s="143"/>
      <c r="AF659" s="143"/>
      <c r="AG659" s="143"/>
      <c r="AH659" s="143"/>
      <c r="AI659" s="143"/>
    </row>
    <row r="660" spans="3:35">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3"/>
      <c r="AD660" s="143"/>
      <c r="AE660" s="143"/>
      <c r="AF660" s="143"/>
      <c r="AG660" s="143"/>
      <c r="AH660" s="143"/>
      <c r="AI660" s="143"/>
    </row>
    <row r="661" spans="3:35">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c r="AA661" s="143"/>
      <c r="AB661" s="143"/>
      <c r="AC661" s="143"/>
      <c r="AD661" s="143"/>
      <c r="AE661" s="143"/>
      <c r="AF661" s="143"/>
      <c r="AG661" s="143"/>
      <c r="AH661" s="143"/>
      <c r="AI661" s="143"/>
    </row>
    <row r="662" spans="3:35">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c r="AA662" s="143"/>
      <c r="AB662" s="143"/>
      <c r="AC662" s="143"/>
      <c r="AD662" s="143"/>
      <c r="AE662" s="143"/>
      <c r="AF662" s="143"/>
      <c r="AG662" s="143"/>
      <c r="AH662" s="143"/>
      <c r="AI662" s="143"/>
    </row>
    <row r="663" spans="3:35">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c r="AA663" s="143"/>
      <c r="AB663" s="143"/>
      <c r="AC663" s="143"/>
      <c r="AD663" s="143"/>
      <c r="AE663" s="143"/>
      <c r="AF663" s="143"/>
      <c r="AG663" s="143"/>
      <c r="AH663" s="143"/>
      <c r="AI663" s="143"/>
    </row>
    <row r="664" spans="3:35">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c r="AA664" s="143"/>
      <c r="AB664" s="143"/>
      <c r="AC664" s="143"/>
      <c r="AD664" s="143"/>
      <c r="AE664" s="143"/>
      <c r="AF664" s="143"/>
      <c r="AG664" s="143"/>
      <c r="AH664" s="143"/>
      <c r="AI664" s="143"/>
    </row>
    <row r="665" spans="3:35">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c r="AA665" s="143"/>
      <c r="AB665" s="143"/>
      <c r="AC665" s="143"/>
      <c r="AD665" s="143"/>
      <c r="AE665" s="143"/>
      <c r="AF665" s="143"/>
      <c r="AG665" s="143"/>
      <c r="AH665" s="143"/>
      <c r="AI665" s="143"/>
    </row>
    <row r="666" spans="3:35">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c r="AA666" s="143"/>
      <c r="AB666" s="143"/>
      <c r="AC666" s="143"/>
      <c r="AD666" s="143"/>
      <c r="AE666" s="143"/>
      <c r="AF666" s="143"/>
      <c r="AG666" s="143"/>
      <c r="AH666" s="143"/>
      <c r="AI666" s="143"/>
    </row>
    <row r="667" spans="3:35">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c r="AA667" s="143"/>
      <c r="AB667" s="143"/>
      <c r="AC667" s="143"/>
      <c r="AD667" s="143"/>
      <c r="AE667" s="143"/>
      <c r="AF667" s="143"/>
      <c r="AG667" s="143"/>
      <c r="AH667" s="143"/>
      <c r="AI667" s="143"/>
    </row>
    <row r="668" spans="3:35">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c r="AA668" s="143"/>
      <c r="AB668" s="143"/>
      <c r="AC668" s="143"/>
      <c r="AD668" s="143"/>
      <c r="AE668" s="143"/>
      <c r="AF668" s="143"/>
      <c r="AG668" s="143"/>
      <c r="AH668" s="143"/>
      <c r="AI668" s="143"/>
    </row>
    <row r="669" spans="3:35">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c r="AA669" s="143"/>
      <c r="AB669" s="143"/>
      <c r="AC669" s="143"/>
      <c r="AD669" s="143"/>
      <c r="AE669" s="143"/>
      <c r="AF669" s="143"/>
      <c r="AG669" s="143"/>
      <c r="AH669" s="143"/>
      <c r="AI669" s="143"/>
    </row>
    <row r="670" spans="3:35">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c r="AA670" s="143"/>
      <c r="AB670" s="143"/>
      <c r="AC670" s="143"/>
      <c r="AD670" s="143"/>
      <c r="AE670" s="143"/>
      <c r="AF670" s="143"/>
      <c r="AG670" s="143"/>
      <c r="AH670" s="143"/>
      <c r="AI670" s="143"/>
    </row>
    <row r="671" spans="3:35">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c r="AA671" s="143"/>
      <c r="AB671" s="143"/>
      <c r="AC671" s="143"/>
      <c r="AD671" s="143"/>
      <c r="AE671" s="143"/>
      <c r="AF671" s="143"/>
      <c r="AG671" s="143"/>
      <c r="AH671" s="143"/>
      <c r="AI671" s="143"/>
    </row>
    <row r="672" spans="3:35">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c r="AA672" s="143"/>
      <c r="AB672" s="143"/>
      <c r="AC672" s="143"/>
      <c r="AD672" s="143"/>
      <c r="AE672" s="143"/>
      <c r="AF672" s="143"/>
      <c r="AG672" s="143"/>
      <c r="AH672" s="143"/>
      <c r="AI672" s="143"/>
    </row>
    <row r="673" spans="3:35">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c r="AA673" s="143"/>
      <c r="AB673" s="143"/>
      <c r="AC673" s="143"/>
      <c r="AD673" s="143"/>
      <c r="AE673" s="143"/>
      <c r="AF673" s="143"/>
      <c r="AG673" s="143"/>
      <c r="AH673" s="143"/>
      <c r="AI673" s="143"/>
    </row>
    <row r="674" spans="3:35">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c r="AA674" s="143"/>
      <c r="AB674" s="143"/>
      <c r="AC674" s="143"/>
      <c r="AD674" s="143"/>
      <c r="AE674" s="143"/>
      <c r="AF674" s="143"/>
      <c r="AG674" s="143"/>
      <c r="AH674" s="143"/>
      <c r="AI674" s="143"/>
    </row>
    <row r="675" spans="3:35">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c r="AA675" s="143"/>
      <c r="AB675" s="143"/>
      <c r="AC675" s="143"/>
      <c r="AD675" s="143"/>
      <c r="AE675" s="143"/>
      <c r="AF675" s="143"/>
      <c r="AG675" s="143"/>
      <c r="AH675" s="143"/>
      <c r="AI675" s="143"/>
    </row>
    <row r="676" spans="3:35">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c r="AA676" s="143"/>
      <c r="AB676" s="143"/>
      <c r="AC676" s="143"/>
      <c r="AD676" s="143"/>
      <c r="AE676" s="143"/>
      <c r="AF676" s="143"/>
      <c r="AG676" s="143"/>
      <c r="AH676" s="143"/>
      <c r="AI676" s="143"/>
    </row>
    <row r="677" spans="3:35">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c r="AA677" s="143"/>
      <c r="AB677" s="143"/>
      <c r="AC677" s="143"/>
      <c r="AD677" s="143"/>
      <c r="AE677" s="143"/>
      <c r="AF677" s="143"/>
      <c r="AG677" s="143"/>
      <c r="AH677" s="143"/>
      <c r="AI677" s="143"/>
    </row>
    <row r="678" spans="3:35">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c r="AA678" s="143"/>
      <c r="AB678" s="143"/>
      <c r="AC678" s="143"/>
      <c r="AD678" s="143"/>
      <c r="AE678" s="143"/>
      <c r="AF678" s="143"/>
      <c r="AG678" s="143"/>
      <c r="AH678" s="143"/>
      <c r="AI678" s="143"/>
    </row>
    <row r="679" spans="3:35">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c r="AA679" s="143"/>
      <c r="AB679" s="143"/>
      <c r="AC679" s="143"/>
      <c r="AD679" s="143"/>
      <c r="AE679" s="143"/>
      <c r="AF679" s="143"/>
      <c r="AG679" s="143"/>
      <c r="AH679" s="143"/>
      <c r="AI679" s="143"/>
    </row>
    <row r="680" spans="3:35">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c r="AA680" s="143"/>
      <c r="AB680" s="143"/>
      <c r="AC680" s="143"/>
      <c r="AD680" s="143"/>
      <c r="AE680" s="143"/>
      <c r="AF680" s="143"/>
      <c r="AG680" s="143"/>
      <c r="AH680" s="143"/>
      <c r="AI680" s="143"/>
    </row>
    <row r="681" spans="3:35">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c r="AA681" s="143"/>
      <c r="AB681" s="143"/>
      <c r="AC681" s="143"/>
      <c r="AD681" s="143"/>
      <c r="AE681" s="143"/>
      <c r="AF681" s="143"/>
      <c r="AG681" s="143"/>
      <c r="AH681" s="143"/>
      <c r="AI681" s="143"/>
    </row>
    <row r="682" spans="3:35">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c r="AA682" s="143"/>
      <c r="AB682" s="143"/>
      <c r="AC682" s="143"/>
      <c r="AD682" s="143"/>
      <c r="AE682" s="143"/>
      <c r="AF682" s="143"/>
      <c r="AG682" s="143"/>
      <c r="AH682" s="143"/>
      <c r="AI682" s="143"/>
    </row>
    <row r="683" spans="3:35">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c r="AA683" s="143"/>
      <c r="AB683" s="143"/>
      <c r="AC683" s="143"/>
      <c r="AD683" s="143"/>
      <c r="AE683" s="143"/>
      <c r="AF683" s="143"/>
      <c r="AG683" s="143"/>
      <c r="AH683" s="143"/>
      <c r="AI683" s="143"/>
    </row>
    <row r="684" spans="3:35">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c r="AA684" s="143"/>
      <c r="AB684" s="143"/>
      <c r="AC684" s="143"/>
      <c r="AD684" s="143"/>
      <c r="AE684" s="143"/>
      <c r="AF684" s="143"/>
      <c r="AG684" s="143"/>
      <c r="AH684" s="143"/>
      <c r="AI684" s="143"/>
    </row>
    <row r="685" spans="3:35">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c r="AA685" s="143"/>
      <c r="AB685" s="143"/>
      <c r="AC685" s="143"/>
      <c r="AD685" s="143"/>
      <c r="AE685" s="143"/>
      <c r="AF685" s="143"/>
      <c r="AG685" s="143"/>
      <c r="AH685" s="143"/>
      <c r="AI685" s="143"/>
    </row>
    <row r="686" spans="3:35">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c r="AA686" s="143"/>
      <c r="AB686" s="143"/>
      <c r="AC686" s="143"/>
      <c r="AD686" s="143"/>
      <c r="AE686" s="143"/>
      <c r="AF686" s="143"/>
      <c r="AG686" s="143"/>
      <c r="AH686" s="143"/>
      <c r="AI686" s="143"/>
    </row>
    <row r="687" spans="3:35">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c r="AA687" s="143"/>
      <c r="AB687" s="143"/>
      <c r="AC687" s="143"/>
      <c r="AD687" s="143"/>
      <c r="AE687" s="143"/>
      <c r="AF687" s="143"/>
      <c r="AG687" s="143"/>
      <c r="AH687" s="143"/>
      <c r="AI687" s="143"/>
    </row>
    <row r="688" spans="3:35">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c r="AA688" s="143"/>
      <c r="AB688" s="143"/>
      <c r="AC688" s="143"/>
      <c r="AD688" s="143"/>
      <c r="AE688" s="143"/>
      <c r="AF688" s="143"/>
      <c r="AG688" s="143"/>
      <c r="AH688" s="143"/>
      <c r="AI688" s="143"/>
    </row>
    <row r="689" spans="3:35">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c r="AA689" s="143"/>
      <c r="AB689" s="143"/>
      <c r="AC689" s="143"/>
      <c r="AD689" s="143"/>
      <c r="AE689" s="143"/>
      <c r="AF689" s="143"/>
      <c r="AG689" s="143"/>
      <c r="AH689" s="143"/>
      <c r="AI689" s="143"/>
    </row>
    <row r="690" spans="3:35">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c r="AA690" s="143"/>
      <c r="AB690" s="143"/>
      <c r="AC690" s="143"/>
      <c r="AD690" s="143"/>
      <c r="AE690" s="143"/>
      <c r="AF690" s="143"/>
      <c r="AG690" s="143"/>
      <c r="AH690" s="143"/>
      <c r="AI690" s="143"/>
    </row>
    <row r="691" spans="3:35">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c r="AA691" s="143"/>
      <c r="AB691" s="143"/>
      <c r="AC691" s="143"/>
      <c r="AD691" s="143"/>
      <c r="AE691" s="143"/>
      <c r="AF691" s="143"/>
      <c r="AG691" s="143"/>
      <c r="AH691" s="143"/>
      <c r="AI691" s="143"/>
    </row>
    <row r="692" spans="3:35">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c r="AA692" s="143"/>
      <c r="AB692" s="143"/>
      <c r="AC692" s="143"/>
      <c r="AD692" s="143"/>
      <c r="AE692" s="143"/>
      <c r="AF692" s="143"/>
      <c r="AG692" s="143"/>
      <c r="AH692" s="143"/>
      <c r="AI692" s="143"/>
    </row>
    <row r="693" spans="3:35">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c r="AA693" s="143"/>
      <c r="AB693" s="143"/>
      <c r="AC693" s="143"/>
      <c r="AD693" s="143"/>
      <c r="AE693" s="143"/>
      <c r="AF693" s="143"/>
      <c r="AG693" s="143"/>
      <c r="AH693" s="143"/>
      <c r="AI693" s="143"/>
    </row>
    <row r="694" spans="3:35">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c r="AA694" s="143"/>
      <c r="AB694" s="143"/>
      <c r="AC694" s="143"/>
      <c r="AD694" s="143"/>
      <c r="AE694" s="143"/>
      <c r="AF694" s="143"/>
      <c r="AG694" s="143"/>
      <c r="AH694" s="143"/>
      <c r="AI694" s="143"/>
    </row>
    <row r="695" spans="3:35">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c r="AA695" s="143"/>
      <c r="AB695" s="143"/>
      <c r="AC695" s="143"/>
      <c r="AD695" s="143"/>
      <c r="AE695" s="143"/>
      <c r="AF695" s="143"/>
      <c r="AG695" s="143"/>
      <c r="AH695" s="143"/>
      <c r="AI695" s="143"/>
    </row>
    <row r="696" spans="3:35">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c r="AA696" s="143"/>
      <c r="AB696" s="143"/>
      <c r="AC696" s="143"/>
      <c r="AD696" s="143"/>
      <c r="AE696" s="143"/>
      <c r="AF696" s="143"/>
      <c r="AG696" s="143"/>
      <c r="AH696" s="143"/>
      <c r="AI696" s="143"/>
    </row>
    <row r="697" spans="3:35">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c r="AA697" s="143"/>
      <c r="AB697" s="143"/>
      <c r="AC697" s="143"/>
      <c r="AD697" s="143"/>
      <c r="AE697" s="143"/>
      <c r="AF697" s="143"/>
      <c r="AG697" s="143"/>
      <c r="AH697" s="143"/>
      <c r="AI697" s="143"/>
    </row>
    <row r="698" spans="3:35">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c r="AA698" s="143"/>
      <c r="AB698" s="143"/>
      <c r="AC698" s="143"/>
      <c r="AD698" s="143"/>
      <c r="AE698" s="143"/>
      <c r="AF698" s="143"/>
      <c r="AG698" s="143"/>
      <c r="AH698" s="143"/>
      <c r="AI698" s="143"/>
    </row>
    <row r="699" spans="3:35">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c r="AA699" s="143"/>
      <c r="AB699" s="143"/>
      <c r="AC699" s="143"/>
      <c r="AD699" s="143"/>
      <c r="AE699" s="143"/>
      <c r="AF699" s="143"/>
      <c r="AG699" s="143"/>
      <c r="AH699" s="143"/>
      <c r="AI699" s="143"/>
    </row>
    <row r="700" spans="3:35">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c r="AA700" s="143"/>
      <c r="AB700" s="143"/>
      <c r="AC700" s="143"/>
      <c r="AD700" s="143"/>
      <c r="AE700" s="143"/>
      <c r="AF700" s="143"/>
      <c r="AG700" s="143"/>
      <c r="AH700" s="143"/>
      <c r="AI700" s="143"/>
    </row>
    <row r="701" spans="3:35">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c r="AA701" s="143"/>
      <c r="AB701" s="143"/>
      <c r="AC701" s="143"/>
      <c r="AD701" s="143"/>
      <c r="AE701" s="143"/>
      <c r="AF701" s="143"/>
      <c r="AG701" s="143"/>
      <c r="AH701" s="143"/>
      <c r="AI701" s="143"/>
    </row>
    <row r="702" spans="3:35">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c r="AA702" s="143"/>
      <c r="AB702" s="143"/>
      <c r="AC702" s="143"/>
      <c r="AD702" s="143"/>
      <c r="AE702" s="143"/>
      <c r="AF702" s="143"/>
      <c r="AG702" s="143"/>
      <c r="AH702" s="143"/>
      <c r="AI702" s="143"/>
    </row>
    <row r="703" spans="3:35">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c r="AA703" s="143"/>
      <c r="AB703" s="143"/>
      <c r="AC703" s="143"/>
      <c r="AD703" s="143"/>
      <c r="AE703" s="143"/>
      <c r="AF703" s="143"/>
      <c r="AG703" s="143"/>
      <c r="AH703" s="143"/>
      <c r="AI703" s="143"/>
    </row>
    <row r="704" spans="3:35">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c r="AA704" s="143"/>
      <c r="AB704" s="143"/>
      <c r="AC704" s="143"/>
      <c r="AD704" s="143"/>
      <c r="AE704" s="143"/>
      <c r="AF704" s="143"/>
      <c r="AG704" s="143"/>
      <c r="AH704" s="143"/>
      <c r="AI704" s="143"/>
    </row>
    <row r="705" spans="3:35">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c r="AA705" s="143"/>
      <c r="AB705" s="143"/>
      <c r="AC705" s="143"/>
      <c r="AD705" s="143"/>
      <c r="AE705" s="143"/>
      <c r="AF705" s="143"/>
      <c r="AG705" s="143"/>
      <c r="AH705" s="143"/>
      <c r="AI705" s="143"/>
    </row>
    <row r="706" spans="3:35">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c r="AA706" s="143"/>
      <c r="AB706" s="143"/>
      <c r="AC706" s="143"/>
      <c r="AD706" s="143"/>
      <c r="AE706" s="143"/>
      <c r="AF706" s="143"/>
      <c r="AG706" s="143"/>
      <c r="AH706" s="143"/>
      <c r="AI706" s="143"/>
    </row>
    <row r="707" spans="3:35">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c r="AA707" s="143"/>
      <c r="AB707" s="143"/>
      <c r="AC707" s="143"/>
      <c r="AD707" s="143"/>
      <c r="AE707" s="143"/>
      <c r="AF707" s="143"/>
      <c r="AG707" s="143"/>
      <c r="AH707" s="143"/>
      <c r="AI707" s="143"/>
    </row>
    <row r="708" spans="3:35">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c r="AA708" s="143"/>
      <c r="AB708" s="143"/>
      <c r="AC708" s="143"/>
      <c r="AD708" s="143"/>
      <c r="AE708" s="143"/>
      <c r="AF708" s="143"/>
      <c r="AG708" s="143"/>
      <c r="AH708" s="143"/>
      <c r="AI708" s="143"/>
    </row>
    <row r="709" spans="3:35">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c r="AA709" s="143"/>
      <c r="AB709" s="143"/>
      <c r="AC709" s="143"/>
      <c r="AD709" s="143"/>
      <c r="AE709" s="143"/>
      <c r="AF709" s="143"/>
      <c r="AG709" s="143"/>
      <c r="AH709" s="143"/>
      <c r="AI709" s="143"/>
    </row>
    <row r="710" spans="3:35">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c r="AA710" s="143"/>
      <c r="AB710" s="143"/>
      <c r="AC710" s="143"/>
      <c r="AD710" s="143"/>
      <c r="AE710" s="143"/>
      <c r="AF710" s="143"/>
      <c r="AG710" s="143"/>
      <c r="AH710" s="143"/>
      <c r="AI710" s="143"/>
    </row>
    <row r="711" spans="3:35">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c r="AA711" s="143"/>
      <c r="AB711" s="143"/>
      <c r="AC711" s="143"/>
      <c r="AD711" s="143"/>
      <c r="AE711" s="143"/>
      <c r="AF711" s="143"/>
      <c r="AG711" s="143"/>
      <c r="AH711" s="143"/>
      <c r="AI711" s="143"/>
    </row>
    <row r="712" spans="3:35">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c r="AA712" s="143"/>
      <c r="AB712" s="143"/>
      <c r="AC712" s="143"/>
      <c r="AD712" s="143"/>
      <c r="AE712" s="143"/>
      <c r="AF712" s="143"/>
      <c r="AG712" s="143"/>
      <c r="AH712" s="143"/>
      <c r="AI712" s="143"/>
    </row>
    <row r="713" spans="3:35">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c r="AA713" s="143"/>
      <c r="AB713" s="143"/>
      <c r="AC713" s="143"/>
      <c r="AD713" s="143"/>
      <c r="AE713" s="143"/>
      <c r="AF713" s="143"/>
      <c r="AG713" s="143"/>
      <c r="AH713" s="143"/>
      <c r="AI713" s="143"/>
    </row>
    <row r="714" spans="3:35">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c r="AA714" s="143"/>
      <c r="AB714" s="143"/>
      <c r="AC714" s="143"/>
      <c r="AD714" s="143"/>
      <c r="AE714" s="143"/>
      <c r="AF714" s="143"/>
      <c r="AG714" s="143"/>
      <c r="AH714" s="143"/>
      <c r="AI714" s="143"/>
    </row>
    <row r="715" spans="3:35">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c r="AA715" s="143"/>
      <c r="AB715" s="143"/>
      <c r="AC715" s="143"/>
      <c r="AD715" s="143"/>
      <c r="AE715" s="143"/>
      <c r="AF715" s="143"/>
      <c r="AG715" s="143"/>
      <c r="AH715" s="143"/>
      <c r="AI715" s="143"/>
    </row>
    <row r="716" spans="3:35">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c r="AA716" s="143"/>
      <c r="AB716" s="143"/>
      <c r="AC716" s="143"/>
      <c r="AD716" s="143"/>
      <c r="AE716" s="143"/>
      <c r="AF716" s="143"/>
      <c r="AG716" s="143"/>
      <c r="AH716" s="143"/>
      <c r="AI716" s="143"/>
    </row>
    <row r="717" spans="3:35">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c r="AA717" s="143"/>
      <c r="AB717" s="143"/>
      <c r="AC717" s="143"/>
      <c r="AD717" s="143"/>
      <c r="AE717" s="143"/>
      <c r="AF717" s="143"/>
      <c r="AG717" s="143"/>
      <c r="AH717" s="143"/>
      <c r="AI717" s="143"/>
    </row>
    <row r="718" spans="3:35">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c r="AA718" s="143"/>
      <c r="AB718" s="143"/>
      <c r="AC718" s="143"/>
      <c r="AD718" s="143"/>
      <c r="AE718" s="143"/>
      <c r="AF718" s="143"/>
      <c r="AG718" s="143"/>
      <c r="AH718" s="143"/>
      <c r="AI718" s="143"/>
    </row>
    <row r="719" spans="3:35">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c r="AA719" s="143"/>
      <c r="AB719" s="143"/>
      <c r="AC719" s="143"/>
      <c r="AD719" s="143"/>
      <c r="AE719" s="143"/>
      <c r="AF719" s="143"/>
      <c r="AG719" s="143"/>
      <c r="AH719" s="143"/>
      <c r="AI719" s="143"/>
    </row>
    <row r="720" spans="3:35">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c r="AA720" s="143"/>
      <c r="AB720" s="143"/>
      <c r="AC720" s="143"/>
      <c r="AD720" s="143"/>
      <c r="AE720" s="143"/>
      <c r="AF720" s="143"/>
      <c r="AG720" s="143"/>
      <c r="AH720" s="143"/>
      <c r="AI720" s="143"/>
    </row>
    <row r="721" spans="3:35">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c r="AA721" s="143"/>
      <c r="AB721" s="143"/>
      <c r="AC721" s="143"/>
      <c r="AD721" s="143"/>
      <c r="AE721" s="143"/>
      <c r="AF721" s="143"/>
      <c r="AG721" s="143"/>
      <c r="AH721" s="143"/>
      <c r="AI721" s="143"/>
    </row>
    <row r="722" spans="3:35">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c r="AA722" s="143"/>
      <c r="AB722" s="143"/>
      <c r="AC722" s="143"/>
      <c r="AD722" s="143"/>
      <c r="AE722" s="143"/>
      <c r="AF722" s="143"/>
      <c r="AG722" s="143"/>
      <c r="AH722" s="143"/>
      <c r="AI722" s="143"/>
    </row>
    <row r="723" spans="3:35">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c r="AA723" s="143"/>
      <c r="AB723" s="143"/>
      <c r="AC723" s="143"/>
      <c r="AD723" s="143"/>
      <c r="AE723" s="143"/>
      <c r="AF723" s="143"/>
      <c r="AG723" s="143"/>
      <c r="AH723" s="143"/>
      <c r="AI723" s="143"/>
    </row>
    <row r="724" spans="3:35">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c r="AA724" s="143"/>
      <c r="AB724" s="143"/>
      <c r="AC724" s="143"/>
      <c r="AD724" s="143"/>
      <c r="AE724" s="143"/>
      <c r="AF724" s="143"/>
      <c r="AG724" s="143"/>
      <c r="AH724" s="143"/>
      <c r="AI724" s="143"/>
    </row>
    <row r="725" spans="3:35">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c r="AA725" s="143"/>
      <c r="AB725" s="143"/>
      <c r="AC725" s="143"/>
      <c r="AD725" s="143"/>
      <c r="AE725" s="143"/>
      <c r="AF725" s="143"/>
      <c r="AG725" s="143"/>
      <c r="AH725" s="143"/>
      <c r="AI725" s="143"/>
    </row>
    <row r="726" spans="3:35">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c r="AA726" s="143"/>
      <c r="AB726" s="143"/>
      <c r="AC726" s="143"/>
      <c r="AD726" s="143"/>
      <c r="AE726" s="143"/>
      <c r="AF726" s="143"/>
      <c r="AG726" s="143"/>
      <c r="AH726" s="143"/>
      <c r="AI726" s="143"/>
    </row>
    <row r="727" spans="3:35">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c r="AA727" s="143"/>
      <c r="AB727" s="143"/>
      <c r="AC727" s="143"/>
      <c r="AD727" s="143"/>
      <c r="AE727" s="143"/>
      <c r="AF727" s="143"/>
      <c r="AG727" s="143"/>
      <c r="AH727" s="143"/>
      <c r="AI727" s="143"/>
    </row>
    <row r="728" spans="3:35">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c r="AA728" s="143"/>
      <c r="AB728" s="143"/>
      <c r="AC728" s="143"/>
      <c r="AD728" s="143"/>
      <c r="AE728" s="143"/>
      <c r="AF728" s="143"/>
      <c r="AG728" s="143"/>
      <c r="AH728" s="143"/>
      <c r="AI728" s="143"/>
    </row>
    <row r="729" spans="3:35">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c r="AA729" s="143"/>
      <c r="AB729" s="143"/>
      <c r="AC729" s="143"/>
      <c r="AD729" s="143"/>
      <c r="AE729" s="143"/>
      <c r="AF729" s="143"/>
      <c r="AG729" s="143"/>
      <c r="AH729" s="143"/>
      <c r="AI729" s="143"/>
    </row>
    <row r="730" spans="3:35">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c r="AA730" s="143"/>
      <c r="AB730" s="143"/>
      <c r="AC730" s="143"/>
      <c r="AD730" s="143"/>
      <c r="AE730" s="143"/>
      <c r="AF730" s="143"/>
      <c r="AG730" s="143"/>
      <c r="AH730" s="143"/>
      <c r="AI730" s="143"/>
    </row>
    <row r="731" spans="3:35">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c r="AA731" s="143"/>
      <c r="AB731" s="143"/>
      <c r="AC731" s="143"/>
      <c r="AD731" s="143"/>
      <c r="AE731" s="143"/>
      <c r="AF731" s="143"/>
      <c r="AG731" s="143"/>
      <c r="AH731" s="143"/>
      <c r="AI731" s="143"/>
    </row>
    <row r="732" spans="3:35">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c r="AA732" s="143"/>
      <c r="AB732" s="143"/>
      <c r="AC732" s="143"/>
      <c r="AD732" s="143"/>
      <c r="AE732" s="143"/>
      <c r="AF732" s="143"/>
      <c r="AG732" s="143"/>
      <c r="AH732" s="143"/>
      <c r="AI732" s="143"/>
    </row>
    <row r="733" spans="3:35">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c r="AA733" s="143"/>
      <c r="AB733" s="143"/>
      <c r="AC733" s="143"/>
      <c r="AD733" s="143"/>
      <c r="AE733" s="143"/>
      <c r="AF733" s="143"/>
      <c r="AG733" s="143"/>
      <c r="AH733" s="143"/>
      <c r="AI733" s="143"/>
    </row>
    <row r="734" spans="3:35">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c r="AA734" s="143"/>
      <c r="AB734" s="143"/>
      <c r="AC734" s="143"/>
      <c r="AD734" s="143"/>
      <c r="AE734" s="143"/>
      <c r="AF734" s="143"/>
      <c r="AG734" s="143"/>
      <c r="AH734" s="143"/>
      <c r="AI734" s="143"/>
    </row>
    <row r="735" spans="3:35">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c r="AA735" s="143"/>
      <c r="AB735" s="143"/>
      <c r="AC735" s="143"/>
      <c r="AD735" s="143"/>
      <c r="AE735" s="143"/>
      <c r="AF735" s="143"/>
      <c r="AG735" s="143"/>
      <c r="AH735" s="143"/>
      <c r="AI735" s="143"/>
    </row>
    <row r="736" spans="3:35">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c r="AA736" s="143"/>
      <c r="AB736" s="143"/>
      <c r="AC736" s="143"/>
      <c r="AD736" s="143"/>
      <c r="AE736" s="143"/>
      <c r="AF736" s="143"/>
      <c r="AG736" s="143"/>
      <c r="AH736" s="143"/>
      <c r="AI736" s="143"/>
    </row>
    <row r="737" spans="3:35">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c r="AA737" s="143"/>
      <c r="AB737" s="143"/>
      <c r="AC737" s="143"/>
      <c r="AD737" s="143"/>
      <c r="AE737" s="143"/>
      <c r="AF737" s="143"/>
      <c r="AG737" s="143"/>
      <c r="AH737" s="143"/>
      <c r="AI737" s="143"/>
    </row>
    <row r="738" spans="3:35">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c r="AA738" s="143"/>
      <c r="AB738" s="143"/>
      <c r="AC738" s="143"/>
      <c r="AD738" s="143"/>
      <c r="AE738" s="143"/>
      <c r="AF738" s="143"/>
      <c r="AG738" s="143"/>
      <c r="AH738" s="143"/>
      <c r="AI738" s="143"/>
    </row>
    <row r="739" spans="3:35">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c r="AA739" s="143"/>
      <c r="AB739" s="143"/>
      <c r="AC739" s="143"/>
      <c r="AD739" s="143"/>
      <c r="AE739" s="143"/>
      <c r="AF739" s="143"/>
      <c r="AG739" s="143"/>
      <c r="AH739" s="143"/>
      <c r="AI739" s="143"/>
    </row>
    <row r="740" spans="3:35">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c r="AA740" s="143"/>
      <c r="AB740" s="143"/>
      <c r="AC740" s="143"/>
      <c r="AD740" s="143"/>
      <c r="AE740" s="143"/>
      <c r="AF740" s="143"/>
      <c r="AG740" s="143"/>
      <c r="AH740" s="143"/>
      <c r="AI740" s="143"/>
    </row>
    <row r="741" spans="3:35">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c r="AA741" s="143"/>
      <c r="AB741" s="143"/>
      <c r="AC741" s="143"/>
      <c r="AD741" s="143"/>
      <c r="AE741" s="143"/>
      <c r="AF741" s="143"/>
      <c r="AG741" s="143"/>
      <c r="AH741" s="143"/>
      <c r="AI741" s="143"/>
    </row>
    <row r="742" spans="3:35">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c r="AA742" s="143"/>
      <c r="AB742" s="143"/>
      <c r="AC742" s="143"/>
      <c r="AD742" s="143"/>
      <c r="AE742" s="143"/>
      <c r="AF742" s="143"/>
      <c r="AG742" s="143"/>
      <c r="AH742" s="143"/>
      <c r="AI742" s="143"/>
    </row>
    <row r="743" spans="3:35">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c r="AA743" s="143"/>
      <c r="AB743" s="143"/>
      <c r="AC743" s="143"/>
      <c r="AD743" s="143"/>
      <c r="AE743" s="143"/>
      <c r="AF743" s="143"/>
      <c r="AG743" s="143"/>
      <c r="AH743" s="143"/>
      <c r="AI743" s="143"/>
    </row>
    <row r="744" spans="3:35">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c r="AA744" s="143"/>
      <c r="AB744" s="143"/>
      <c r="AC744" s="143"/>
      <c r="AD744" s="143"/>
      <c r="AE744" s="143"/>
      <c r="AF744" s="143"/>
      <c r="AG744" s="143"/>
      <c r="AH744" s="143"/>
      <c r="AI744" s="143"/>
    </row>
    <row r="745" spans="3:35">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c r="AA745" s="143"/>
      <c r="AB745" s="143"/>
      <c r="AC745" s="143"/>
      <c r="AD745" s="143"/>
      <c r="AE745" s="143"/>
      <c r="AF745" s="143"/>
      <c r="AG745" s="143"/>
      <c r="AH745" s="143"/>
      <c r="AI745" s="143"/>
    </row>
    <row r="746" spans="3:35">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c r="AA746" s="143"/>
      <c r="AB746" s="143"/>
      <c r="AC746" s="143"/>
      <c r="AD746" s="143"/>
      <c r="AE746" s="143"/>
      <c r="AF746" s="143"/>
      <c r="AG746" s="143"/>
      <c r="AH746" s="143"/>
      <c r="AI746" s="143"/>
    </row>
    <row r="747" spans="3:35">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c r="AA747" s="143"/>
      <c r="AB747" s="143"/>
      <c r="AC747" s="143"/>
      <c r="AD747" s="143"/>
      <c r="AE747" s="143"/>
      <c r="AF747" s="143"/>
      <c r="AG747" s="143"/>
      <c r="AH747" s="143"/>
      <c r="AI747" s="143"/>
    </row>
    <row r="748" spans="3:35">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c r="AA748" s="143"/>
      <c r="AB748" s="143"/>
      <c r="AC748" s="143"/>
      <c r="AD748" s="143"/>
      <c r="AE748" s="143"/>
      <c r="AF748" s="143"/>
      <c r="AG748" s="143"/>
      <c r="AH748" s="143"/>
      <c r="AI748" s="143"/>
    </row>
    <row r="749" spans="3:35">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c r="AA749" s="143"/>
      <c r="AB749" s="143"/>
      <c r="AC749" s="143"/>
      <c r="AD749" s="143"/>
      <c r="AE749" s="143"/>
      <c r="AF749" s="143"/>
      <c r="AG749" s="143"/>
      <c r="AH749" s="143"/>
      <c r="AI749" s="143"/>
    </row>
    <row r="750" spans="3:35">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c r="AA750" s="143"/>
      <c r="AB750" s="143"/>
      <c r="AC750" s="143"/>
      <c r="AD750" s="143"/>
      <c r="AE750" s="143"/>
      <c r="AF750" s="143"/>
      <c r="AG750" s="143"/>
      <c r="AH750" s="143"/>
      <c r="AI750" s="143"/>
    </row>
    <row r="751" spans="3:35">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c r="AA751" s="143"/>
      <c r="AB751" s="143"/>
      <c r="AC751" s="143"/>
      <c r="AD751" s="143"/>
      <c r="AE751" s="143"/>
      <c r="AF751" s="143"/>
      <c r="AG751" s="143"/>
      <c r="AH751" s="143"/>
      <c r="AI751" s="143"/>
    </row>
    <row r="752" spans="3:35">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c r="AA752" s="143"/>
      <c r="AB752" s="143"/>
      <c r="AC752" s="143"/>
      <c r="AD752" s="143"/>
      <c r="AE752" s="143"/>
      <c r="AF752" s="143"/>
      <c r="AG752" s="143"/>
      <c r="AH752" s="143"/>
      <c r="AI752" s="143"/>
    </row>
    <row r="753" spans="3:35">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c r="AA753" s="143"/>
      <c r="AB753" s="143"/>
      <c r="AC753" s="143"/>
      <c r="AD753" s="143"/>
      <c r="AE753" s="143"/>
      <c r="AF753" s="143"/>
      <c r="AG753" s="143"/>
      <c r="AH753" s="143"/>
      <c r="AI753" s="143"/>
    </row>
    <row r="754" spans="3:35">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c r="AA754" s="143"/>
      <c r="AB754" s="143"/>
      <c r="AC754" s="143"/>
      <c r="AD754" s="143"/>
      <c r="AE754" s="143"/>
      <c r="AF754" s="143"/>
      <c r="AG754" s="143"/>
      <c r="AH754" s="143"/>
      <c r="AI754" s="143"/>
    </row>
    <row r="755" spans="3:35">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c r="AA755" s="143"/>
      <c r="AB755" s="143"/>
      <c r="AC755" s="143"/>
      <c r="AD755" s="143"/>
      <c r="AE755" s="143"/>
      <c r="AF755" s="143"/>
      <c r="AG755" s="143"/>
      <c r="AH755" s="143"/>
      <c r="AI755" s="143"/>
    </row>
    <row r="756" spans="3:35">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c r="AA756" s="143"/>
      <c r="AB756" s="143"/>
      <c r="AC756" s="143"/>
      <c r="AD756" s="143"/>
      <c r="AE756" s="143"/>
      <c r="AF756" s="143"/>
      <c r="AG756" s="143"/>
      <c r="AH756" s="143"/>
      <c r="AI756" s="143"/>
    </row>
    <row r="757" spans="3:35">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c r="AA757" s="143"/>
      <c r="AB757" s="143"/>
      <c r="AC757" s="143"/>
      <c r="AD757" s="143"/>
      <c r="AE757" s="143"/>
      <c r="AF757" s="143"/>
      <c r="AG757" s="143"/>
      <c r="AH757" s="143"/>
      <c r="AI757" s="143"/>
    </row>
    <row r="758" spans="3:35">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c r="AA758" s="143"/>
      <c r="AB758" s="143"/>
      <c r="AC758" s="143"/>
      <c r="AD758" s="143"/>
      <c r="AE758" s="143"/>
      <c r="AF758" s="143"/>
      <c r="AG758" s="143"/>
      <c r="AH758" s="143"/>
      <c r="AI758" s="143"/>
    </row>
    <row r="759" spans="3:35">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c r="AA759" s="143"/>
      <c r="AB759" s="143"/>
      <c r="AC759" s="143"/>
      <c r="AD759" s="143"/>
      <c r="AE759" s="143"/>
      <c r="AF759" s="143"/>
      <c r="AG759" s="143"/>
      <c r="AH759" s="143"/>
      <c r="AI759" s="143"/>
    </row>
    <row r="760" spans="3:35">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c r="AA760" s="143"/>
      <c r="AB760" s="143"/>
      <c r="AC760" s="143"/>
      <c r="AD760" s="143"/>
      <c r="AE760" s="143"/>
      <c r="AF760" s="143"/>
      <c r="AG760" s="143"/>
      <c r="AH760" s="143"/>
      <c r="AI760" s="143"/>
    </row>
    <row r="761" spans="3:35">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c r="AA761" s="143"/>
      <c r="AB761" s="143"/>
      <c r="AC761" s="143"/>
      <c r="AD761" s="143"/>
      <c r="AE761" s="143"/>
      <c r="AF761" s="143"/>
      <c r="AG761" s="143"/>
      <c r="AH761" s="143"/>
      <c r="AI761" s="143"/>
    </row>
    <row r="762" spans="3:35">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c r="AA762" s="143"/>
      <c r="AB762" s="143"/>
      <c r="AC762" s="143"/>
      <c r="AD762" s="143"/>
      <c r="AE762" s="143"/>
      <c r="AF762" s="143"/>
      <c r="AG762" s="143"/>
      <c r="AH762" s="143"/>
      <c r="AI762" s="143"/>
    </row>
    <row r="763" spans="3:35">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c r="AA763" s="143"/>
      <c r="AB763" s="143"/>
      <c r="AC763" s="143"/>
      <c r="AD763" s="143"/>
      <c r="AE763" s="143"/>
      <c r="AF763" s="143"/>
      <c r="AG763" s="143"/>
      <c r="AH763" s="143"/>
      <c r="AI763" s="143"/>
    </row>
    <row r="764" spans="3:35">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c r="AA764" s="143"/>
      <c r="AB764" s="143"/>
      <c r="AC764" s="143"/>
      <c r="AD764" s="143"/>
      <c r="AE764" s="143"/>
      <c r="AF764" s="143"/>
      <c r="AG764" s="143"/>
      <c r="AH764" s="143"/>
      <c r="AI764" s="143"/>
    </row>
    <row r="765" spans="3:35">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c r="AA765" s="143"/>
      <c r="AB765" s="143"/>
      <c r="AC765" s="143"/>
      <c r="AD765" s="143"/>
      <c r="AE765" s="143"/>
      <c r="AF765" s="143"/>
      <c r="AG765" s="143"/>
      <c r="AH765" s="143"/>
      <c r="AI765" s="143"/>
    </row>
    <row r="766" spans="3:35">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c r="AA766" s="143"/>
      <c r="AB766" s="143"/>
      <c r="AC766" s="143"/>
      <c r="AD766" s="143"/>
      <c r="AE766" s="143"/>
      <c r="AF766" s="143"/>
      <c r="AG766" s="143"/>
      <c r="AH766" s="143"/>
      <c r="AI766" s="143"/>
    </row>
    <row r="767" spans="3:35">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c r="AA767" s="143"/>
      <c r="AB767" s="143"/>
      <c r="AC767" s="143"/>
      <c r="AD767" s="143"/>
      <c r="AE767" s="143"/>
      <c r="AF767" s="143"/>
      <c r="AG767" s="143"/>
      <c r="AH767" s="143"/>
      <c r="AI767" s="143"/>
    </row>
    <row r="768" spans="3:35">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c r="AA768" s="143"/>
      <c r="AB768" s="143"/>
      <c r="AC768" s="143"/>
      <c r="AD768" s="143"/>
      <c r="AE768" s="143"/>
      <c r="AF768" s="143"/>
      <c r="AG768" s="143"/>
      <c r="AH768" s="143"/>
      <c r="AI768" s="143"/>
    </row>
    <row r="769" spans="3:35">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c r="AA769" s="143"/>
      <c r="AB769" s="143"/>
      <c r="AC769" s="143"/>
      <c r="AD769" s="143"/>
      <c r="AE769" s="143"/>
      <c r="AF769" s="143"/>
      <c r="AG769" s="143"/>
      <c r="AH769" s="143"/>
      <c r="AI769" s="143"/>
    </row>
    <row r="770" spans="3:35">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c r="AA770" s="143"/>
      <c r="AB770" s="143"/>
      <c r="AC770" s="143"/>
      <c r="AD770" s="143"/>
      <c r="AE770" s="143"/>
      <c r="AF770" s="143"/>
      <c r="AG770" s="143"/>
      <c r="AH770" s="143"/>
      <c r="AI770" s="143"/>
    </row>
    <row r="771" spans="3:35">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c r="AA771" s="143"/>
      <c r="AB771" s="143"/>
      <c r="AC771" s="143"/>
      <c r="AD771" s="143"/>
      <c r="AE771" s="143"/>
      <c r="AF771" s="143"/>
      <c r="AG771" s="143"/>
      <c r="AH771" s="143"/>
      <c r="AI771" s="143"/>
    </row>
    <row r="772" spans="3:35">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c r="AA772" s="143"/>
      <c r="AB772" s="143"/>
      <c r="AC772" s="143"/>
      <c r="AD772" s="143"/>
      <c r="AE772" s="143"/>
      <c r="AF772" s="143"/>
      <c r="AG772" s="143"/>
      <c r="AH772" s="143"/>
      <c r="AI772" s="143"/>
    </row>
    <row r="773" spans="3:35">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c r="AA773" s="143"/>
      <c r="AB773" s="143"/>
      <c r="AC773" s="143"/>
      <c r="AD773" s="143"/>
      <c r="AE773" s="143"/>
      <c r="AF773" s="143"/>
      <c r="AG773" s="143"/>
      <c r="AH773" s="143"/>
      <c r="AI773" s="143"/>
    </row>
    <row r="774" spans="3:35">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c r="AA774" s="143"/>
      <c r="AB774" s="143"/>
      <c r="AC774" s="143"/>
      <c r="AD774" s="143"/>
      <c r="AE774" s="143"/>
      <c r="AF774" s="143"/>
      <c r="AG774" s="143"/>
      <c r="AH774" s="143"/>
      <c r="AI774" s="143"/>
    </row>
    <row r="775" spans="3:35">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c r="AA775" s="143"/>
      <c r="AB775" s="143"/>
      <c r="AC775" s="143"/>
      <c r="AD775" s="143"/>
      <c r="AE775" s="143"/>
      <c r="AF775" s="143"/>
      <c r="AG775" s="143"/>
      <c r="AH775" s="143"/>
      <c r="AI775" s="143"/>
    </row>
    <row r="776" spans="3:35">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c r="AA776" s="143"/>
      <c r="AB776" s="143"/>
      <c r="AC776" s="143"/>
      <c r="AD776" s="143"/>
      <c r="AE776" s="143"/>
      <c r="AF776" s="143"/>
      <c r="AG776" s="143"/>
      <c r="AH776" s="143"/>
      <c r="AI776" s="143"/>
    </row>
    <row r="777" spans="3:35">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c r="AA777" s="143"/>
      <c r="AB777" s="143"/>
      <c r="AC777" s="143"/>
      <c r="AD777" s="143"/>
      <c r="AE777" s="143"/>
      <c r="AF777" s="143"/>
      <c r="AG777" s="143"/>
      <c r="AH777" s="143"/>
      <c r="AI777" s="143"/>
    </row>
    <row r="778" spans="3:35">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c r="AA778" s="143"/>
      <c r="AB778" s="143"/>
      <c r="AC778" s="143"/>
      <c r="AD778" s="143"/>
      <c r="AE778" s="143"/>
      <c r="AF778" s="143"/>
      <c r="AG778" s="143"/>
      <c r="AH778" s="143"/>
      <c r="AI778" s="143"/>
    </row>
    <row r="779" spans="3:35">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c r="AA779" s="143"/>
      <c r="AB779" s="143"/>
      <c r="AC779" s="143"/>
      <c r="AD779" s="143"/>
      <c r="AE779" s="143"/>
      <c r="AF779" s="143"/>
      <c r="AG779" s="143"/>
      <c r="AH779" s="143"/>
      <c r="AI779" s="143"/>
    </row>
    <row r="780" spans="3:35">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c r="AA780" s="143"/>
      <c r="AB780" s="143"/>
      <c r="AC780" s="143"/>
      <c r="AD780" s="143"/>
      <c r="AE780" s="143"/>
      <c r="AF780" s="143"/>
      <c r="AG780" s="143"/>
      <c r="AH780" s="143"/>
      <c r="AI780" s="143"/>
    </row>
    <row r="781" spans="3:35">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c r="AA781" s="143"/>
      <c r="AB781" s="143"/>
      <c r="AC781" s="143"/>
      <c r="AD781" s="143"/>
      <c r="AE781" s="143"/>
      <c r="AF781" s="143"/>
      <c r="AG781" s="143"/>
      <c r="AH781" s="143"/>
      <c r="AI781" s="143"/>
    </row>
    <row r="782" spans="3:35">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c r="AA782" s="143"/>
      <c r="AB782" s="143"/>
      <c r="AC782" s="143"/>
      <c r="AD782" s="143"/>
      <c r="AE782" s="143"/>
      <c r="AF782" s="143"/>
      <c r="AG782" s="143"/>
      <c r="AH782" s="143"/>
      <c r="AI782" s="143"/>
    </row>
    <row r="783" spans="3:35">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c r="AA783" s="143"/>
      <c r="AB783" s="143"/>
      <c r="AC783" s="143"/>
      <c r="AD783" s="143"/>
      <c r="AE783" s="143"/>
      <c r="AF783" s="143"/>
      <c r="AG783" s="143"/>
      <c r="AH783" s="143"/>
      <c r="AI783" s="143"/>
    </row>
    <row r="784" spans="3:35">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c r="AA784" s="143"/>
      <c r="AB784" s="143"/>
      <c r="AC784" s="143"/>
      <c r="AD784" s="143"/>
      <c r="AE784" s="143"/>
      <c r="AF784" s="143"/>
      <c r="AG784" s="143"/>
      <c r="AH784" s="143"/>
      <c r="AI784" s="143"/>
    </row>
    <row r="785" spans="3:35">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c r="AA785" s="143"/>
      <c r="AB785" s="143"/>
      <c r="AC785" s="143"/>
      <c r="AD785" s="143"/>
      <c r="AE785" s="143"/>
      <c r="AF785" s="143"/>
      <c r="AG785" s="143"/>
      <c r="AH785" s="143"/>
      <c r="AI785" s="143"/>
    </row>
    <row r="786" spans="3:35">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c r="AA786" s="143"/>
      <c r="AB786" s="143"/>
      <c r="AC786" s="143"/>
      <c r="AD786" s="143"/>
      <c r="AE786" s="143"/>
      <c r="AF786" s="143"/>
      <c r="AG786" s="143"/>
      <c r="AH786" s="143"/>
      <c r="AI786" s="143"/>
    </row>
    <row r="787" spans="3:35">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c r="AA787" s="143"/>
      <c r="AB787" s="143"/>
      <c r="AC787" s="143"/>
      <c r="AD787" s="143"/>
      <c r="AE787" s="143"/>
      <c r="AF787" s="143"/>
      <c r="AG787" s="143"/>
      <c r="AH787" s="143"/>
      <c r="AI787" s="143"/>
    </row>
    <row r="788" spans="3:35">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c r="AA788" s="143"/>
      <c r="AB788" s="143"/>
      <c r="AC788" s="143"/>
      <c r="AD788" s="143"/>
      <c r="AE788" s="143"/>
      <c r="AF788" s="143"/>
      <c r="AG788" s="143"/>
      <c r="AH788" s="143"/>
      <c r="AI788" s="143"/>
    </row>
    <row r="789" spans="3:35">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c r="AA789" s="143"/>
      <c r="AB789" s="143"/>
      <c r="AC789" s="143"/>
      <c r="AD789" s="143"/>
      <c r="AE789" s="143"/>
      <c r="AF789" s="143"/>
      <c r="AG789" s="143"/>
      <c r="AH789" s="143"/>
      <c r="AI789" s="143"/>
    </row>
    <row r="790" spans="3:35">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c r="AA790" s="143"/>
      <c r="AB790" s="143"/>
      <c r="AC790" s="143"/>
      <c r="AD790" s="143"/>
      <c r="AE790" s="143"/>
      <c r="AF790" s="143"/>
      <c r="AG790" s="143"/>
      <c r="AH790" s="143"/>
      <c r="AI790" s="143"/>
    </row>
    <row r="791" spans="3:35">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c r="AA791" s="143"/>
      <c r="AB791" s="143"/>
      <c r="AC791" s="143"/>
      <c r="AD791" s="143"/>
      <c r="AE791" s="143"/>
      <c r="AF791" s="143"/>
      <c r="AG791" s="143"/>
      <c r="AH791" s="143"/>
      <c r="AI791" s="143"/>
    </row>
    <row r="792" spans="3:35">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c r="AA792" s="143"/>
      <c r="AB792" s="143"/>
      <c r="AC792" s="143"/>
      <c r="AD792" s="143"/>
      <c r="AE792" s="143"/>
      <c r="AF792" s="143"/>
      <c r="AG792" s="143"/>
      <c r="AH792" s="143"/>
      <c r="AI792" s="143"/>
    </row>
    <row r="793" spans="3:35">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c r="AA793" s="143"/>
      <c r="AB793" s="143"/>
      <c r="AC793" s="143"/>
      <c r="AD793" s="143"/>
      <c r="AE793" s="143"/>
      <c r="AF793" s="143"/>
      <c r="AG793" s="143"/>
      <c r="AH793" s="143"/>
      <c r="AI793" s="143"/>
    </row>
    <row r="794" spans="3:35">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c r="AA794" s="143"/>
      <c r="AB794" s="143"/>
      <c r="AC794" s="143"/>
      <c r="AD794" s="143"/>
      <c r="AE794" s="143"/>
      <c r="AF794" s="143"/>
      <c r="AG794" s="143"/>
      <c r="AH794" s="143"/>
      <c r="AI794" s="143"/>
    </row>
    <row r="795" spans="3:35">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c r="AA795" s="143"/>
      <c r="AB795" s="143"/>
      <c r="AC795" s="143"/>
      <c r="AD795" s="143"/>
      <c r="AE795" s="143"/>
      <c r="AF795" s="143"/>
      <c r="AG795" s="143"/>
      <c r="AH795" s="143"/>
      <c r="AI795" s="143"/>
    </row>
    <row r="796" spans="3:35">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c r="AA796" s="143"/>
      <c r="AB796" s="143"/>
      <c r="AC796" s="143"/>
      <c r="AD796" s="143"/>
      <c r="AE796" s="143"/>
      <c r="AF796" s="143"/>
      <c r="AG796" s="143"/>
      <c r="AH796" s="143"/>
      <c r="AI796" s="143"/>
    </row>
    <row r="797" spans="3:35">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c r="AA797" s="143"/>
      <c r="AB797" s="143"/>
      <c r="AC797" s="143"/>
      <c r="AD797" s="143"/>
      <c r="AE797" s="143"/>
      <c r="AF797" s="143"/>
      <c r="AG797" s="143"/>
      <c r="AH797" s="143"/>
      <c r="AI797" s="143"/>
    </row>
    <row r="798" spans="3:35">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c r="AA798" s="143"/>
      <c r="AB798" s="143"/>
      <c r="AC798" s="143"/>
      <c r="AD798" s="143"/>
      <c r="AE798" s="143"/>
      <c r="AF798" s="143"/>
      <c r="AG798" s="143"/>
      <c r="AH798" s="143"/>
      <c r="AI798" s="143"/>
    </row>
    <row r="799" spans="3:35">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c r="AA799" s="143"/>
      <c r="AB799" s="143"/>
      <c r="AC799" s="143"/>
      <c r="AD799" s="143"/>
      <c r="AE799" s="143"/>
      <c r="AF799" s="143"/>
      <c r="AG799" s="143"/>
      <c r="AH799" s="143"/>
      <c r="AI799" s="143"/>
    </row>
    <row r="800" spans="3:35">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c r="AA800" s="143"/>
      <c r="AB800" s="143"/>
      <c r="AC800" s="143"/>
      <c r="AD800" s="143"/>
      <c r="AE800" s="143"/>
      <c r="AF800" s="143"/>
      <c r="AG800" s="143"/>
      <c r="AH800" s="143"/>
      <c r="AI800" s="143"/>
    </row>
    <row r="801" spans="3:35">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c r="AA801" s="143"/>
      <c r="AB801" s="143"/>
      <c r="AC801" s="143"/>
      <c r="AD801" s="143"/>
      <c r="AE801" s="143"/>
      <c r="AF801" s="143"/>
      <c r="AG801" s="143"/>
      <c r="AH801" s="143"/>
      <c r="AI801" s="143"/>
    </row>
    <row r="802" spans="3:35">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c r="AA802" s="143"/>
      <c r="AB802" s="143"/>
      <c r="AC802" s="143"/>
      <c r="AD802" s="143"/>
      <c r="AE802" s="143"/>
      <c r="AF802" s="143"/>
      <c r="AG802" s="143"/>
      <c r="AH802" s="143"/>
      <c r="AI802" s="143"/>
    </row>
    <row r="803" spans="3:35">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c r="AA803" s="143"/>
      <c r="AB803" s="143"/>
      <c r="AC803" s="143"/>
      <c r="AD803" s="143"/>
      <c r="AE803" s="143"/>
      <c r="AF803" s="143"/>
      <c r="AG803" s="143"/>
      <c r="AH803" s="143"/>
      <c r="AI803" s="143"/>
    </row>
    <row r="804" spans="3:35">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c r="AA804" s="143"/>
      <c r="AB804" s="143"/>
      <c r="AC804" s="143"/>
      <c r="AD804" s="143"/>
      <c r="AE804" s="143"/>
      <c r="AF804" s="143"/>
      <c r="AG804" s="143"/>
      <c r="AH804" s="143"/>
      <c r="AI804" s="143"/>
    </row>
    <row r="805" spans="3:35">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c r="AA805" s="143"/>
      <c r="AB805" s="143"/>
      <c r="AC805" s="143"/>
      <c r="AD805" s="143"/>
      <c r="AE805" s="143"/>
      <c r="AF805" s="143"/>
      <c r="AG805" s="143"/>
      <c r="AH805" s="143"/>
      <c r="AI805" s="143"/>
    </row>
    <row r="806" spans="3:35">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c r="AA806" s="143"/>
      <c r="AB806" s="143"/>
      <c r="AC806" s="143"/>
      <c r="AD806" s="143"/>
      <c r="AE806" s="143"/>
      <c r="AF806" s="143"/>
      <c r="AG806" s="143"/>
      <c r="AH806" s="143"/>
      <c r="AI806" s="143"/>
    </row>
    <row r="807" spans="3:35">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c r="AA807" s="143"/>
      <c r="AB807" s="143"/>
      <c r="AC807" s="143"/>
      <c r="AD807" s="143"/>
      <c r="AE807" s="143"/>
      <c r="AF807" s="143"/>
      <c r="AG807" s="143"/>
      <c r="AH807" s="143"/>
      <c r="AI807" s="143"/>
    </row>
    <row r="808" spans="3:35">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c r="AA808" s="143"/>
      <c r="AB808" s="143"/>
      <c r="AC808" s="143"/>
      <c r="AD808" s="143"/>
      <c r="AE808" s="143"/>
      <c r="AF808" s="143"/>
      <c r="AG808" s="143"/>
      <c r="AH808" s="143"/>
      <c r="AI808" s="143"/>
    </row>
    <row r="809" spans="3:35">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c r="AA809" s="143"/>
      <c r="AB809" s="143"/>
      <c r="AC809" s="143"/>
      <c r="AD809" s="143"/>
      <c r="AE809" s="143"/>
      <c r="AF809" s="143"/>
      <c r="AG809" s="143"/>
      <c r="AH809" s="143"/>
      <c r="AI809" s="143"/>
    </row>
    <row r="810" spans="3:35">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c r="AA810" s="143"/>
      <c r="AB810" s="143"/>
      <c r="AC810" s="143"/>
      <c r="AD810" s="143"/>
      <c r="AE810" s="143"/>
      <c r="AF810" s="143"/>
      <c r="AG810" s="143"/>
      <c r="AH810" s="143"/>
      <c r="AI810" s="143"/>
    </row>
    <row r="811" spans="3:35">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c r="AA811" s="143"/>
      <c r="AB811" s="143"/>
      <c r="AC811" s="143"/>
      <c r="AD811" s="143"/>
      <c r="AE811" s="143"/>
      <c r="AF811" s="143"/>
      <c r="AG811" s="143"/>
      <c r="AH811" s="143"/>
      <c r="AI811" s="143"/>
    </row>
    <row r="812" spans="3:35">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c r="AA812" s="143"/>
      <c r="AB812" s="143"/>
      <c r="AC812" s="143"/>
      <c r="AD812" s="143"/>
      <c r="AE812" s="143"/>
      <c r="AF812" s="143"/>
      <c r="AG812" s="143"/>
      <c r="AH812" s="143"/>
      <c r="AI812" s="143"/>
    </row>
    <row r="813" spans="3:35">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c r="AA813" s="143"/>
      <c r="AB813" s="143"/>
      <c r="AC813" s="143"/>
      <c r="AD813" s="143"/>
      <c r="AE813" s="143"/>
      <c r="AF813" s="143"/>
      <c r="AG813" s="143"/>
      <c r="AH813" s="143"/>
      <c r="AI813" s="143"/>
    </row>
    <row r="814" spans="3:35">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c r="AA814" s="143"/>
      <c r="AB814" s="143"/>
      <c r="AC814" s="143"/>
      <c r="AD814" s="143"/>
      <c r="AE814" s="143"/>
      <c r="AF814" s="143"/>
      <c r="AG814" s="143"/>
      <c r="AH814" s="143"/>
      <c r="AI814" s="143"/>
    </row>
    <row r="815" spans="3:35">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c r="AA815" s="143"/>
      <c r="AB815" s="143"/>
      <c r="AC815" s="143"/>
      <c r="AD815" s="143"/>
      <c r="AE815" s="143"/>
      <c r="AF815" s="143"/>
      <c r="AG815" s="143"/>
      <c r="AH815" s="143"/>
      <c r="AI815" s="143"/>
    </row>
    <row r="816" spans="3:35">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c r="AA816" s="143"/>
      <c r="AB816" s="143"/>
      <c r="AC816" s="143"/>
      <c r="AD816" s="143"/>
      <c r="AE816" s="143"/>
      <c r="AF816" s="143"/>
      <c r="AG816" s="143"/>
      <c r="AH816" s="143"/>
      <c r="AI816" s="143"/>
    </row>
    <row r="817" spans="3:35">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c r="AA817" s="143"/>
      <c r="AB817" s="143"/>
      <c r="AC817" s="143"/>
      <c r="AD817" s="143"/>
      <c r="AE817" s="143"/>
      <c r="AF817" s="143"/>
      <c r="AG817" s="143"/>
      <c r="AH817" s="143"/>
      <c r="AI817" s="143"/>
    </row>
    <row r="818" spans="3:35">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c r="AA818" s="143"/>
      <c r="AB818" s="143"/>
      <c r="AC818" s="143"/>
      <c r="AD818" s="143"/>
      <c r="AE818" s="143"/>
      <c r="AF818" s="143"/>
      <c r="AG818" s="143"/>
      <c r="AH818" s="143"/>
      <c r="AI818" s="143"/>
    </row>
    <row r="819" spans="3:35">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c r="AA819" s="143"/>
      <c r="AB819" s="143"/>
      <c r="AC819" s="143"/>
      <c r="AD819" s="143"/>
      <c r="AE819" s="143"/>
      <c r="AF819" s="143"/>
      <c r="AG819" s="143"/>
      <c r="AH819" s="143"/>
      <c r="AI819" s="143"/>
    </row>
    <row r="820" spans="3:35">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c r="AA820" s="143"/>
      <c r="AB820" s="143"/>
      <c r="AC820" s="143"/>
      <c r="AD820" s="143"/>
      <c r="AE820" s="143"/>
      <c r="AF820" s="143"/>
      <c r="AG820" s="143"/>
      <c r="AH820" s="143"/>
      <c r="AI820" s="143"/>
    </row>
    <row r="821" spans="3:35">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c r="AA821" s="143"/>
      <c r="AB821" s="143"/>
      <c r="AC821" s="143"/>
      <c r="AD821" s="143"/>
      <c r="AE821" s="143"/>
      <c r="AF821" s="143"/>
      <c r="AG821" s="143"/>
      <c r="AH821" s="143"/>
      <c r="AI821" s="143"/>
    </row>
    <row r="822" spans="3:35">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c r="AA822" s="143"/>
      <c r="AB822" s="143"/>
      <c r="AC822" s="143"/>
      <c r="AD822" s="143"/>
      <c r="AE822" s="143"/>
      <c r="AF822" s="143"/>
      <c r="AG822" s="143"/>
      <c r="AH822" s="143"/>
      <c r="AI822" s="143"/>
    </row>
    <row r="823" spans="3:35">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c r="AA823" s="143"/>
      <c r="AB823" s="143"/>
      <c r="AC823" s="143"/>
      <c r="AD823" s="143"/>
      <c r="AE823" s="143"/>
      <c r="AF823" s="143"/>
      <c r="AG823" s="143"/>
      <c r="AH823" s="143"/>
      <c r="AI823" s="143"/>
    </row>
    <row r="824" spans="3:35">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c r="AA824" s="143"/>
      <c r="AB824" s="143"/>
      <c r="AC824" s="143"/>
      <c r="AD824" s="143"/>
      <c r="AE824" s="143"/>
      <c r="AF824" s="143"/>
      <c r="AG824" s="143"/>
      <c r="AH824" s="143"/>
      <c r="AI824" s="143"/>
    </row>
    <row r="825" spans="3:35">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c r="AA825" s="143"/>
      <c r="AB825" s="143"/>
      <c r="AC825" s="143"/>
      <c r="AD825" s="143"/>
      <c r="AE825" s="143"/>
      <c r="AF825" s="143"/>
      <c r="AG825" s="143"/>
      <c r="AH825" s="143"/>
      <c r="AI825" s="143"/>
    </row>
    <row r="826" spans="3:35">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c r="AA826" s="143"/>
      <c r="AB826" s="143"/>
      <c r="AC826" s="143"/>
      <c r="AD826" s="143"/>
      <c r="AE826" s="143"/>
      <c r="AF826" s="143"/>
      <c r="AG826" s="143"/>
      <c r="AH826" s="143"/>
      <c r="AI826" s="143"/>
    </row>
    <row r="827" spans="3:35">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c r="AA827" s="143"/>
      <c r="AB827" s="143"/>
      <c r="AC827" s="143"/>
      <c r="AD827" s="143"/>
      <c r="AE827" s="143"/>
      <c r="AF827" s="143"/>
      <c r="AG827" s="143"/>
      <c r="AH827" s="143"/>
      <c r="AI827" s="143"/>
    </row>
    <row r="828" spans="3:35">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c r="AA828" s="143"/>
      <c r="AB828" s="143"/>
      <c r="AC828" s="143"/>
      <c r="AD828" s="143"/>
      <c r="AE828" s="143"/>
      <c r="AF828" s="143"/>
      <c r="AG828" s="143"/>
      <c r="AH828" s="143"/>
      <c r="AI828" s="143"/>
    </row>
    <row r="829" spans="3:35">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c r="AA829" s="143"/>
      <c r="AB829" s="143"/>
      <c r="AC829" s="143"/>
      <c r="AD829" s="143"/>
      <c r="AE829" s="143"/>
      <c r="AF829" s="143"/>
      <c r="AG829" s="143"/>
      <c r="AH829" s="143"/>
      <c r="AI829" s="143"/>
    </row>
    <row r="830" spans="3:35">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c r="AA830" s="143"/>
      <c r="AB830" s="143"/>
      <c r="AC830" s="143"/>
      <c r="AD830" s="143"/>
      <c r="AE830" s="143"/>
      <c r="AF830" s="143"/>
      <c r="AG830" s="143"/>
      <c r="AH830" s="143"/>
      <c r="AI830" s="143"/>
    </row>
    <row r="831" spans="3:35">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c r="AA831" s="143"/>
      <c r="AB831" s="143"/>
      <c r="AC831" s="143"/>
      <c r="AD831" s="143"/>
      <c r="AE831" s="143"/>
      <c r="AF831" s="143"/>
      <c r="AG831" s="143"/>
      <c r="AH831" s="143"/>
      <c r="AI831" s="143"/>
    </row>
    <row r="832" spans="3:35">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c r="AA832" s="143"/>
      <c r="AB832" s="143"/>
      <c r="AC832" s="143"/>
      <c r="AD832" s="143"/>
      <c r="AE832" s="143"/>
      <c r="AF832" s="143"/>
      <c r="AG832" s="143"/>
      <c r="AH832" s="143"/>
      <c r="AI832" s="143"/>
    </row>
    <row r="833" spans="3:35">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c r="AA833" s="143"/>
      <c r="AB833" s="143"/>
      <c r="AC833" s="143"/>
      <c r="AD833" s="143"/>
      <c r="AE833" s="143"/>
      <c r="AF833" s="143"/>
      <c r="AG833" s="143"/>
      <c r="AH833" s="143"/>
      <c r="AI833" s="143"/>
    </row>
    <row r="834" spans="3:35">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c r="AA834" s="143"/>
      <c r="AB834" s="143"/>
      <c r="AC834" s="143"/>
      <c r="AD834" s="143"/>
      <c r="AE834" s="143"/>
      <c r="AF834" s="143"/>
      <c r="AG834" s="143"/>
      <c r="AH834" s="143"/>
      <c r="AI834" s="143"/>
    </row>
    <row r="835" spans="3:35">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c r="AA835" s="143"/>
      <c r="AB835" s="143"/>
      <c r="AC835" s="143"/>
      <c r="AD835" s="143"/>
      <c r="AE835" s="143"/>
      <c r="AF835" s="143"/>
      <c r="AG835" s="143"/>
      <c r="AH835" s="143"/>
      <c r="AI835" s="143"/>
    </row>
    <row r="836" spans="3:35">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c r="AA836" s="143"/>
      <c r="AB836" s="143"/>
      <c r="AC836" s="143"/>
      <c r="AD836" s="143"/>
      <c r="AE836" s="143"/>
      <c r="AF836" s="143"/>
      <c r="AG836" s="143"/>
      <c r="AH836" s="143"/>
      <c r="AI836" s="143"/>
    </row>
    <row r="837" spans="3:35">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c r="AA837" s="143"/>
      <c r="AB837" s="143"/>
      <c r="AC837" s="143"/>
      <c r="AD837" s="143"/>
      <c r="AE837" s="143"/>
      <c r="AF837" s="143"/>
      <c r="AG837" s="143"/>
      <c r="AH837" s="143"/>
      <c r="AI837" s="143"/>
    </row>
    <row r="838" spans="3:35">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c r="AA838" s="143"/>
      <c r="AB838" s="143"/>
      <c r="AC838" s="143"/>
      <c r="AD838" s="143"/>
      <c r="AE838" s="143"/>
      <c r="AF838" s="143"/>
      <c r="AG838" s="143"/>
      <c r="AH838" s="143"/>
      <c r="AI838" s="143"/>
    </row>
    <row r="839" spans="3:35">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c r="AA839" s="143"/>
      <c r="AB839" s="143"/>
      <c r="AC839" s="143"/>
      <c r="AD839" s="143"/>
      <c r="AE839" s="143"/>
      <c r="AF839" s="143"/>
      <c r="AG839" s="143"/>
      <c r="AH839" s="143"/>
      <c r="AI839" s="143"/>
    </row>
    <row r="840" spans="3:35">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c r="AA840" s="143"/>
      <c r="AB840" s="143"/>
      <c r="AC840" s="143"/>
      <c r="AD840" s="143"/>
      <c r="AE840" s="143"/>
      <c r="AF840" s="143"/>
      <c r="AG840" s="143"/>
      <c r="AH840" s="143"/>
      <c r="AI840" s="143"/>
    </row>
    <row r="841" spans="3:35">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c r="AA841" s="143"/>
      <c r="AB841" s="143"/>
      <c r="AC841" s="143"/>
      <c r="AD841" s="143"/>
      <c r="AE841" s="143"/>
      <c r="AF841" s="143"/>
      <c r="AG841" s="143"/>
      <c r="AH841" s="143"/>
      <c r="AI841" s="143"/>
    </row>
    <row r="842" spans="3:35">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c r="AA842" s="143"/>
      <c r="AB842" s="143"/>
      <c r="AC842" s="143"/>
      <c r="AD842" s="143"/>
      <c r="AE842" s="143"/>
      <c r="AF842" s="143"/>
      <c r="AG842" s="143"/>
      <c r="AH842" s="143"/>
      <c r="AI842" s="143"/>
    </row>
    <row r="843" spans="3:35">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c r="AA843" s="143"/>
      <c r="AB843" s="143"/>
      <c r="AC843" s="143"/>
      <c r="AD843" s="143"/>
      <c r="AE843" s="143"/>
      <c r="AF843" s="143"/>
      <c r="AG843" s="143"/>
      <c r="AH843" s="143"/>
      <c r="AI843" s="143"/>
    </row>
    <row r="844" spans="3:35">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c r="AA844" s="143"/>
      <c r="AB844" s="143"/>
      <c r="AC844" s="143"/>
      <c r="AD844" s="143"/>
      <c r="AE844" s="143"/>
      <c r="AF844" s="143"/>
      <c r="AG844" s="143"/>
      <c r="AH844" s="143"/>
      <c r="AI844" s="143"/>
    </row>
    <row r="845" spans="3:35">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c r="AA845" s="143"/>
      <c r="AB845" s="143"/>
      <c r="AC845" s="143"/>
      <c r="AD845" s="143"/>
      <c r="AE845" s="143"/>
      <c r="AF845" s="143"/>
      <c r="AG845" s="143"/>
      <c r="AH845" s="143"/>
      <c r="AI845" s="143"/>
    </row>
    <row r="846" spans="3:35">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c r="AA846" s="143"/>
      <c r="AB846" s="143"/>
      <c r="AC846" s="143"/>
      <c r="AD846" s="143"/>
      <c r="AE846" s="143"/>
      <c r="AF846" s="143"/>
      <c r="AG846" s="143"/>
      <c r="AH846" s="143"/>
      <c r="AI846" s="143"/>
    </row>
    <row r="847" spans="3:35">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c r="AA847" s="143"/>
      <c r="AB847" s="143"/>
      <c r="AC847" s="143"/>
      <c r="AD847" s="143"/>
      <c r="AE847" s="143"/>
      <c r="AF847" s="143"/>
      <c r="AG847" s="143"/>
      <c r="AH847" s="143"/>
      <c r="AI847" s="143"/>
    </row>
    <row r="848" spans="3:35">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c r="AA848" s="143"/>
      <c r="AB848" s="143"/>
      <c r="AC848" s="143"/>
      <c r="AD848" s="143"/>
      <c r="AE848" s="143"/>
      <c r="AF848" s="143"/>
      <c r="AG848" s="143"/>
      <c r="AH848" s="143"/>
      <c r="AI848" s="143"/>
    </row>
    <row r="849" spans="3:35">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c r="AA849" s="143"/>
      <c r="AB849" s="143"/>
      <c r="AC849" s="143"/>
      <c r="AD849" s="143"/>
      <c r="AE849" s="143"/>
      <c r="AF849" s="143"/>
      <c r="AG849" s="143"/>
      <c r="AH849" s="143"/>
      <c r="AI849" s="143"/>
    </row>
    <row r="850" spans="3:35">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c r="AA850" s="143"/>
      <c r="AB850" s="143"/>
      <c r="AC850" s="143"/>
      <c r="AD850" s="143"/>
      <c r="AE850" s="143"/>
      <c r="AF850" s="143"/>
      <c r="AG850" s="143"/>
      <c r="AH850" s="143"/>
      <c r="AI850" s="143"/>
    </row>
    <row r="851" spans="3:35">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c r="AA851" s="143"/>
      <c r="AB851" s="143"/>
      <c r="AC851" s="143"/>
      <c r="AD851" s="143"/>
      <c r="AE851" s="143"/>
      <c r="AF851" s="143"/>
      <c r="AG851" s="143"/>
      <c r="AH851" s="143"/>
      <c r="AI851" s="143"/>
    </row>
    <row r="852" spans="3:35">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c r="AA852" s="143"/>
      <c r="AB852" s="143"/>
      <c r="AC852" s="143"/>
      <c r="AD852" s="143"/>
      <c r="AE852" s="143"/>
      <c r="AF852" s="143"/>
      <c r="AG852" s="143"/>
      <c r="AH852" s="143"/>
      <c r="AI852" s="143"/>
    </row>
    <row r="853" spans="3:35">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c r="AA853" s="143"/>
      <c r="AB853" s="143"/>
      <c r="AC853" s="143"/>
      <c r="AD853" s="143"/>
      <c r="AE853" s="143"/>
      <c r="AF853" s="143"/>
      <c r="AG853" s="143"/>
      <c r="AH853" s="143"/>
      <c r="AI853" s="143"/>
    </row>
    <row r="854" spans="3:35">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c r="AA854" s="143"/>
      <c r="AB854" s="143"/>
      <c r="AC854" s="143"/>
      <c r="AD854" s="143"/>
      <c r="AE854" s="143"/>
      <c r="AF854" s="143"/>
      <c r="AG854" s="143"/>
      <c r="AH854" s="143"/>
      <c r="AI854" s="143"/>
    </row>
    <row r="855" spans="3:35">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c r="AA855" s="143"/>
      <c r="AB855" s="143"/>
      <c r="AC855" s="143"/>
      <c r="AD855" s="143"/>
      <c r="AE855" s="143"/>
      <c r="AF855" s="143"/>
      <c r="AG855" s="143"/>
      <c r="AH855" s="143"/>
      <c r="AI855" s="143"/>
    </row>
    <row r="856" spans="3:35">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c r="AA856" s="143"/>
      <c r="AB856" s="143"/>
      <c r="AC856" s="143"/>
      <c r="AD856" s="143"/>
      <c r="AE856" s="143"/>
      <c r="AF856" s="143"/>
      <c r="AG856" s="143"/>
      <c r="AH856" s="143"/>
      <c r="AI856" s="143"/>
    </row>
    <row r="857" spans="3:35">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c r="AA857" s="143"/>
      <c r="AB857" s="143"/>
      <c r="AC857" s="143"/>
      <c r="AD857" s="143"/>
      <c r="AE857" s="143"/>
      <c r="AF857" s="143"/>
      <c r="AG857" s="143"/>
      <c r="AH857" s="143"/>
      <c r="AI857" s="143"/>
    </row>
    <row r="858" spans="3:35">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c r="AA858" s="143"/>
      <c r="AB858" s="143"/>
      <c r="AC858" s="143"/>
      <c r="AD858" s="143"/>
      <c r="AE858" s="143"/>
      <c r="AF858" s="143"/>
      <c r="AG858" s="143"/>
      <c r="AH858" s="143"/>
      <c r="AI858" s="143"/>
    </row>
    <row r="859" spans="3:35">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c r="AA859" s="143"/>
      <c r="AB859" s="143"/>
      <c r="AC859" s="143"/>
      <c r="AD859" s="143"/>
      <c r="AE859" s="143"/>
      <c r="AF859" s="143"/>
      <c r="AG859" s="143"/>
      <c r="AH859" s="143"/>
      <c r="AI859" s="143"/>
    </row>
    <row r="860" spans="3:35">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c r="AA860" s="143"/>
      <c r="AB860" s="143"/>
      <c r="AC860" s="143"/>
      <c r="AD860" s="143"/>
      <c r="AE860" s="143"/>
      <c r="AF860" s="143"/>
      <c r="AG860" s="143"/>
      <c r="AH860" s="143"/>
      <c r="AI860" s="143"/>
    </row>
    <row r="861" spans="3:35">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c r="AA861" s="143"/>
      <c r="AB861" s="143"/>
      <c r="AC861" s="143"/>
      <c r="AD861" s="143"/>
      <c r="AE861" s="143"/>
      <c r="AF861" s="143"/>
      <c r="AG861" s="143"/>
      <c r="AH861" s="143"/>
      <c r="AI861" s="143"/>
    </row>
    <row r="862" spans="3:35">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c r="AA862" s="143"/>
      <c r="AB862" s="143"/>
      <c r="AC862" s="143"/>
      <c r="AD862" s="143"/>
      <c r="AE862" s="143"/>
      <c r="AF862" s="143"/>
      <c r="AG862" s="143"/>
      <c r="AH862" s="143"/>
      <c r="AI862" s="143"/>
    </row>
    <row r="863" spans="3:35">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c r="AA863" s="143"/>
      <c r="AB863" s="143"/>
      <c r="AC863" s="143"/>
      <c r="AD863" s="143"/>
      <c r="AE863" s="143"/>
      <c r="AF863" s="143"/>
      <c r="AG863" s="143"/>
      <c r="AH863" s="143"/>
      <c r="AI863" s="143"/>
    </row>
    <row r="864" spans="3:35">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c r="AA864" s="143"/>
      <c r="AB864" s="143"/>
      <c r="AC864" s="143"/>
      <c r="AD864" s="143"/>
      <c r="AE864" s="143"/>
      <c r="AF864" s="143"/>
      <c r="AG864" s="143"/>
      <c r="AH864" s="143"/>
      <c r="AI864" s="143"/>
    </row>
    <row r="865" spans="3:35">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c r="AA865" s="143"/>
      <c r="AB865" s="143"/>
      <c r="AC865" s="143"/>
      <c r="AD865" s="143"/>
      <c r="AE865" s="143"/>
      <c r="AF865" s="143"/>
      <c r="AG865" s="143"/>
      <c r="AH865" s="143"/>
      <c r="AI865" s="143"/>
    </row>
    <row r="866" spans="3:35">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c r="AA866" s="143"/>
      <c r="AB866" s="143"/>
      <c r="AC866" s="143"/>
      <c r="AD866" s="143"/>
      <c r="AE866" s="143"/>
      <c r="AF866" s="143"/>
      <c r="AG866" s="143"/>
      <c r="AH866" s="143"/>
      <c r="AI866" s="143"/>
    </row>
    <row r="867" spans="3:35">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c r="AA867" s="143"/>
      <c r="AB867" s="143"/>
      <c r="AC867" s="143"/>
      <c r="AD867" s="143"/>
      <c r="AE867" s="143"/>
      <c r="AF867" s="143"/>
      <c r="AG867" s="143"/>
      <c r="AH867" s="143"/>
      <c r="AI867" s="143"/>
    </row>
    <row r="868" spans="3:35">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c r="AA868" s="143"/>
      <c r="AB868" s="143"/>
      <c r="AC868" s="143"/>
      <c r="AD868" s="143"/>
      <c r="AE868" s="143"/>
      <c r="AF868" s="143"/>
      <c r="AG868" s="143"/>
      <c r="AH868" s="143"/>
      <c r="AI868" s="143"/>
    </row>
    <row r="869" spans="3:35">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c r="AA869" s="143"/>
      <c r="AB869" s="143"/>
      <c r="AC869" s="143"/>
      <c r="AD869" s="143"/>
      <c r="AE869" s="143"/>
      <c r="AF869" s="143"/>
      <c r="AG869" s="143"/>
      <c r="AH869" s="143"/>
      <c r="AI869" s="143"/>
    </row>
    <row r="870" spans="3:35">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c r="AA870" s="143"/>
      <c r="AB870" s="143"/>
      <c r="AC870" s="143"/>
      <c r="AD870" s="143"/>
      <c r="AE870" s="143"/>
      <c r="AF870" s="143"/>
      <c r="AG870" s="143"/>
      <c r="AH870" s="143"/>
      <c r="AI870" s="143"/>
    </row>
    <row r="871" spans="3:35">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c r="AA871" s="143"/>
      <c r="AB871" s="143"/>
      <c r="AC871" s="143"/>
      <c r="AD871" s="143"/>
      <c r="AE871" s="143"/>
      <c r="AF871" s="143"/>
      <c r="AG871" s="143"/>
      <c r="AH871" s="143"/>
      <c r="AI871" s="143"/>
    </row>
    <row r="872" spans="3:35">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c r="AA872" s="143"/>
      <c r="AB872" s="143"/>
      <c r="AC872" s="143"/>
      <c r="AD872" s="143"/>
      <c r="AE872" s="143"/>
      <c r="AF872" s="143"/>
      <c r="AG872" s="143"/>
      <c r="AH872" s="143"/>
      <c r="AI872" s="143"/>
    </row>
    <row r="873" spans="3:35">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c r="AA873" s="143"/>
      <c r="AB873" s="143"/>
      <c r="AC873" s="143"/>
      <c r="AD873" s="143"/>
      <c r="AE873" s="143"/>
      <c r="AF873" s="143"/>
      <c r="AG873" s="143"/>
      <c r="AH873" s="143"/>
      <c r="AI873" s="143"/>
    </row>
    <row r="874" spans="3:35">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c r="AA874" s="143"/>
      <c r="AB874" s="143"/>
      <c r="AC874" s="143"/>
      <c r="AD874" s="143"/>
      <c r="AE874" s="143"/>
      <c r="AF874" s="143"/>
      <c r="AG874" s="143"/>
      <c r="AH874" s="143"/>
      <c r="AI874" s="143"/>
    </row>
    <row r="875" spans="3:35">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c r="AA875" s="143"/>
      <c r="AB875" s="143"/>
      <c r="AC875" s="143"/>
      <c r="AD875" s="143"/>
      <c r="AE875" s="143"/>
      <c r="AF875" s="143"/>
      <c r="AG875" s="143"/>
      <c r="AH875" s="143"/>
      <c r="AI875" s="143"/>
    </row>
    <row r="876" spans="3:35">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c r="AA876" s="143"/>
      <c r="AB876" s="143"/>
      <c r="AC876" s="143"/>
      <c r="AD876" s="143"/>
      <c r="AE876" s="143"/>
      <c r="AF876" s="143"/>
      <c r="AG876" s="143"/>
      <c r="AH876" s="143"/>
      <c r="AI876" s="143"/>
    </row>
    <row r="877" spans="3:35">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c r="AA877" s="143"/>
      <c r="AB877" s="143"/>
      <c r="AC877" s="143"/>
      <c r="AD877" s="143"/>
      <c r="AE877" s="143"/>
      <c r="AF877" s="143"/>
      <c r="AG877" s="143"/>
      <c r="AH877" s="143"/>
      <c r="AI877" s="143"/>
    </row>
    <row r="878" spans="3:35">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c r="AA878" s="143"/>
      <c r="AB878" s="143"/>
      <c r="AC878" s="143"/>
      <c r="AD878" s="143"/>
      <c r="AE878" s="143"/>
      <c r="AF878" s="143"/>
      <c r="AG878" s="143"/>
      <c r="AH878" s="143"/>
      <c r="AI878" s="143"/>
    </row>
    <row r="879" spans="3:35">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c r="AA879" s="143"/>
      <c r="AB879" s="143"/>
      <c r="AC879" s="143"/>
      <c r="AD879" s="143"/>
      <c r="AE879" s="143"/>
      <c r="AF879" s="143"/>
      <c r="AG879" s="143"/>
      <c r="AH879" s="143"/>
      <c r="AI879" s="143"/>
    </row>
    <row r="880" spans="3:35">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c r="AA880" s="143"/>
      <c r="AB880" s="143"/>
      <c r="AC880" s="143"/>
      <c r="AD880" s="143"/>
      <c r="AE880" s="143"/>
      <c r="AF880" s="143"/>
      <c r="AG880" s="143"/>
      <c r="AH880" s="143"/>
      <c r="AI880" s="143"/>
    </row>
    <row r="881" spans="3:35">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c r="AA881" s="143"/>
      <c r="AB881" s="143"/>
      <c r="AC881" s="143"/>
      <c r="AD881" s="143"/>
      <c r="AE881" s="143"/>
      <c r="AF881" s="143"/>
      <c r="AG881" s="143"/>
      <c r="AH881" s="143"/>
      <c r="AI881" s="143"/>
    </row>
    <row r="882" spans="3:35">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c r="AA882" s="143"/>
      <c r="AB882" s="143"/>
      <c r="AC882" s="143"/>
      <c r="AD882" s="143"/>
      <c r="AE882" s="143"/>
      <c r="AF882" s="143"/>
      <c r="AG882" s="143"/>
      <c r="AH882" s="143"/>
      <c r="AI882" s="143"/>
    </row>
    <row r="883" spans="3:35">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c r="AA883" s="143"/>
      <c r="AB883" s="143"/>
      <c r="AC883" s="143"/>
      <c r="AD883" s="143"/>
      <c r="AE883" s="143"/>
      <c r="AF883" s="143"/>
      <c r="AG883" s="143"/>
      <c r="AH883" s="143"/>
      <c r="AI883" s="143"/>
    </row>
    <row r="884" spans="3:35">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c r="AA884" s="143"/>
      <c r="AB884" s="143"/>
      <c r="AC884" s="143"/>
      <c r="AD884" s="143"/>
      <c r="AE884" s="143"/>
      <c r="AF884" s="143"/>
      <c r="AG884" s="143"/>
      <c r="AH884" s="143"/>
      <c r="AI884" s="143"/>
    </row>
    <row r="885" spans="3:35">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c r="AA885" s="143"/>
      <c r="AB885" s="143"/>
      <c r="AC885" s="143"/>
      <c r="AD885" s="143"/>
      <c r="AE885" s="143"/>
      <c r="AF885" s="143"/>
      <c r="AG885" s="143"/>
      <c r="AH885" s="143"/>
      <c r="AI885" s="143"/>
    </row>
    <row r="886" spans="3:35">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c r="AA886" s="143"/>
      <c r="AB886" s="143"/>
      <c r="AC886" s="143"/>
      <c r="AD886" s="143"/>
      <c r="AE886" s="143"/>
      <c r="AF886" s="143"/>
      <c r="AG886" s="143"/>
      <c r="AH886" s="143"/>
      <c r="AI886" s="143"/>
    </row>
    <row r="887" spans="3:35">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c r="AA887" s="143"/>
      <c r="AB887" s="143"/>
      <c r="AC887" s="143"/>
      <c r="AD887" s="143"/>
      <c r="AE887" s="143"/>
      <c r="AF887" s="143"/>
      <c r="AG887" s="143"/>
      <c r="AH887" s="143"/>
      <c r="AI887" s="143"/>
    </row>
    <row r="888" spans="3:35">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c r="AA888" s="143"/>
      <c r="AB888" s="143"/>
      <c r="AC888" s="143"/>
      <c r="AD888" s="143"/>
      <c r="AE888" s="143"/>
      <c r="AF888" s="143"/>
      <c r="AG888" s="143"/>
      <c r="AH888" s="143"/>
      <c r="AI888" s="143"/>
    </row>
    <row r="889" spans="3:35">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c r="AA889" s="143"/>
      <c r="AB889" s="143"/>
      <c r="AC889" s="143"/>
      <c r="AD889" s="143"/>
      <c r="AE889" s="143"/>
      <c r="AF889" s="143"/>
      <c r="AG889" s="143"/>
      <c r="AH889" s="143"/>
      <c r="AI889" s="143"/>
    </row>
    <row r="890" spans="3:35">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c r="AA890" s="143"/>
      <c r="AB890" s="143"/>
      <c r="AC890" s="143"/>
      <c r="AD890" s="143"/>
      <c r="AE890" s="143"/>
      <c r="AF890" s="143"/>
      <c r="AG890" s="143"/>
      <c r="AH890" s="143"/>
      <c r="AI890" s="143"/>
    </row>
    <row r="891" spans="3:35">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c r="AA891" s="143"/>
      <c r="AB891" s="143"/>
      <c r="AC891" s="143"/>
      <c r="AD891" s="143"/>
      <c r="AE891" s="143"/>
      <c r="AF891" s="143"/>
      <c r="AG891" s="143"/>
      <c r="AH891" s="143"/>
      <c r="AI891" s="143"/>
    </row>
    <row r="892" spans="3:35">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c r="AA892" s="143"/>
      <c r="AB892" s="143"/>
      <c r="AC892" s="143"/>
      <c r="AD892" s="143"/>
      <c r="AE892" s="143"/>
      <c r="AF892" s="143"/>
      <c r="AG892" s="143"/>
      <c r="AH892" s="143"/>
      <c r="AI892" s="143"/>
    </row>
    <row r="893" spans="3:35">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c r="AA893" s="143"/>
      <c r="AB893" s="143"/>
      <c r="AC893" s="143"/>
      <c r="AD893" s="143"/>
      <c r="AE893" s="143"/>
      <c r="AF893" s="143"/>
      <c r="AG893" s="143"/>
      <c r="AH893" s="143"/>
      <c r="AI893" s="143"/>
    </row>
    <row r="894" spans="3:35">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c r="AA894" s="143"/>
      <c r="AB894" s="143"/>
      <c r="AC894" s="143"/>
      <c r="AD894" s="143"/>
      <c r="AE894" s="143"/>
      <c r="AF894" s="143"/>
      <c r="AG894" s="143"/>
      <c r="AH894" s="143"/>
      <c r="AI894" s="143"/>
    </row>
    <row r="895" spans="3:35">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c r="AA895" s="143"/>
      <c r="AB895" s="143"/>
      <c r="AC895" s="143"/>
      <c r="AD895" s="143"/>
      <c r="AE895" s="143"/>
      <c r="AF895" s="143"/>
      <c r="AG895" s="143"/>
      <c r="AH895" s="143"/>
      <c r="AI895" s="143"/>
    </row>
    <row r="896" spans="3:35">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c r="AA896" s="143"/>
      <c r="AB896" s="143"/>
      <c r="AC896" s="143"/>
      <c r="AD896" s="143"/>
      <c r="AE896" s="143"/>
      <c r="AF896" s="143"/>
      <c r="AG896" s="143"/>
      <c r="AH896" s="143"/>
      <c r="AI896" s="143"/>
    </row>
    <row r="897" spans="3:35">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c r="AA897" s="143"/>
      <c r="AB897" s="143"/>
      <c r="AC897" s="143"/>
      <c r="AD897" s="143"/>
      <c r="AE897" s="143"/>
      <c r="AF897" s="143"/>
      <c r="AG897" s="143"/>
      <c r="AH897" s="143"/>
      <c r="AI897" s="143"/>
    </row>
    <row r="898" spans="3:35">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c r="AA898" s="143"/>
      <c r="AB898" s="143"/>
      <c r="AC898" s="143"/>
      <c r="AD898" s="143"/>
      <c r="AE898" s="143"/>
      <c r="AF898" s="143"/>
      <c r="AG898" s="143"/>
      <c r="AH898" s="143"/>
      <c r="AI898" s="143"/>
    </row>
    <row r="899" spans="3:35">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c r="AA899" s="143"/>
      <c r="AB899" s="143"/>
      <c r="AC899" s="143"/>
      <c r="AD899" s="143"/>
      <c r="AE899" s="143"/>
      <c r="AF899" s="143"/>
      <c r="AG899" s="143"/>
      <c r="AH899" s="143"/>
      <c r="AI899" s="143"/>
    </row>
    <row r="900" spans="3:35">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c r="AA900" s="143"/>
      <c r="AB900" s="143"/>
      <c r="AC900" s="143"/>
      <c r="AD900" s="143"/>
      <c r="AE900" s="143"/>
      <c r="AF900" s="143"/>
      <c r="AG900" s="143"/>
      <c r="AH900" s="143"/>
      <c r="AI900" s="143"/>
    </row>
    <row r="901" spans="3:35">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c r="AA901" s="143"/>
      <c r="AB901" s="143"/>
      <c r="AC901" s="143"/>
      <c r="AD901" s="143"/>
      <c r="AE901" s="143"/>
      <c r="AF901" s="143"/>
      <c r="AG901" s="143"/>
      <c r="AH901" s="143"/>
      <c r="AI901" s="143"/>
    </row>
    <row r="902" spans="3:35">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c r="AA902" s="143"/>
      <c r="AB902" s="143"/>
      <c r="AC902" s="143"/>
      <c r="AD902" s="143"/>
      <c r="AE902" s="143"/>
      <c r="AF902" s="143"/>
      <c r="AG902" s="143"/>
      <c r="AH902" s="143"/>
      <c r="AI902" s="143"/>
    </row>
    <row r="903" spans="3:35">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c r="AA903" s="143"/>
      <c r="AB903" s="143"/>
      <c r="AC903" s="143"/>
      <c r="AD903" s="143"/>
      <c r="AE903" s="143"/>
      <c r="AF903" s="143"/>
      <c r="AG903" s="143"/>
      <c r="AH903" s="143"/>
      <c r="AI903" s="143"/>
    </row>
    <row r="904" spans="3:35">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c r="AA904" s="143"/>
      <c r="AB904" s="143"/>
      <c r="AC904" s="143"/>
      <c r="AD904" s="143"/>
      <c r="AE904" s="143"/>
      <c r="AF904" s="143"/>
      <c r="AG904" s="143"/>
      <c r="AH904" s="143"/>
      <c r="AI904" s="143"/>
    </row>
    <row r="905" spans="3:35">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c r="AA905" s="143"/>
      <c r="AB905" s="143"/>
      <c r="AC905" s="143"/>
      <c r="AD905" s="143"/>
      <c r="AE905" s="143"/>
      <c r="AF905" s="143"/>
      <c r="AG905" s="143"/>
      <c r="AH905" s="143"/>
      <c r="AI905" s="143"/>
    </row>
    <row r="906" spans="3:35">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c r="AA906" s="143"/>
      <c r="AB906" s="143"/>
      <c r="AC906" s="143"/>
      <c r="AD906" s="143"/>
      <c r="AE906" s="143"/>
      <c r="AF906" s="143"/>
      <c r="AG906" s="143"/>
      <c r="AH906" s="143"/>
      <c r="AI906" s="143"/>
    </row>
    <row r="907" spans="3:35">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c r="AA907" s="143"/>
      <c r="AB907" s="143"/>
      <c r="AC907" s="143"/>
      <c r="AD907" s="143"/>
      <c r="AE907" s="143"/>
      <c r="AF907" s="143"/>
      <c r="AG907" s="143"/>
      <c r="AH907" s="143"/>
      <c r="AI907" s="143"/>
    </row>
    <row r="908" spans="3:35">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c r="AA908" s="143"/>
      <c r="AB908" s="143"/>
      <c r="AC908" s="143"/>
      <c r="AD908" s="143"/>
      <c r="AE908" s="143"/>
      <c r="AF908" s="143"/>
      <c r="AG908" s="143"/>
      <c r="AH908" s="143"/>
      <c r="AI908" s="143"/>
    </row>
    <row r="909" spans="3:35">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c r="AA909" s="143"/>
      <c r="AB909" s="143"/>
      <c r="AC909" s="143"/>
      <c r="AD909" s="143"/>
      <c r="AE909" s="143"/>
      <c r="AF909" s="143"/>
      <c r="AG909" s="143"/>
      <c r="AH909" s="143"/>
      <c r="AI909" s="143"/>
    </row>
    <row r="910" spans="3:35">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c r="AA910" s="143"/>
      <c r="AB910" s="143"/>
      <c r="AC910" s="143"/>
      <c r="AD910" s="143"/>
      <c r="AE910" s="143"/>
      <c r="AF910" s="143"/>
      <c r="AG910" s="143"/>
      <c r="AH910" s="143"/>
      <c r="AI910" s="143"/>
    </row>
    <row r="911" spans="3:35">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c r="AA911" s="143"/>
      <c r="AB911" s="143"/>
      <c r="AC911" s="143"/>
      <c r="AD911" s="143"/>
      <c r="AE911" s="143"/>
      <c r="AF911" s="143"/>
      <c r="AG911" s="143"/>
      <c r="AH911" s="143"/>
      <c r="AI911" s="143"/>
    </row>
    <row r="912" spans="3:35">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c r="AA912" s="143"/>
      <c r="AB912" s="143"/>
      <c r="AC912" s="143"/>
      <c r="AD912" s="143"/>
      <c r="AE912" s="143"/>
      <c r="AF912" s="143"/>
      <c r="AG912" s="143"/>
      <c r="AH912" s="143"/>
      <c r="AI912" s="143"/>
    </row>
    <row r="913" spans="3:35">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c r="AA913" s="143"/>
      <c r="AB913" s="143"/>
      <c r="AC913" s="143"/>
      <c r="AD913" s="143"/>
      <c r="AE913" s="143"/>
      <c r="AF913" s="143"/>
      <c r="AG913" s="143"/>
      <c r="AH913" s="143"/>
      <c r="AI913" s="143"/>
    </row>
    <row r="914" spans="3:35">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c r="AA914" s="143"/>
      <c r="AB914" s="143"/>
      <c r="AC914" s="143"/>
      <c r="AD914" s="143"/>
      <c r="AE914" s="143"/>
      <c r="AF914" s="143"/>
      <c r="AG914" s="143"/>
      <c r="AH914" s="143"/>
      <c r="AI914" s="143"/>
    </row>
    <row r="915" spans="3:35">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c r="AA915" s="143"/>
      <c r="AB915" s="143"/>
      <c r="AC915" s="143"/>
      <c r="AD915" s="143"/>
      <c r="AE915" s="143"/>
      <c r="AF915" s="143"/>
      <c r="AG915" s="143"/>
      <c r="AH915" s="143"/>
      <c r="AI915" s="143"/>
    </row>
    <row r="916" spans="3:35">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c r="AA916" s="143"/>
      <c r="AB916" s="143"/>
      <c r="AC916" s="143"/>
      <c r="AD916" s="143"/>
      <c r="AE916" s="143"/>
      <c r="AF916" s="143"/>
      <c r="AG916" s="143"/>
      <c r="AH916" s="143"/>
      <c r="AI916" s="143"/>
    </row>
    <row r="917" spans="3:35">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c r="AA917" s="143"/>
      <c r="AB917" s="143"/>
      <c r="AC917" s="143"/>
      <c r="AD917" s="143"/>
      <c r="AE917" s="143"/>
      <c r="AF917" s="143"/>
      <c r="AG917" s="143"/>
      <c r="AH917" s="143"/>
      <c r="AI917" s="143"/>
    </row>
    <row r="918" spans="3:35">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c r="AA918" s="143"/>
      <c r="AB918" s="143"/>
      <c r="AC918" s="143"/>
      <c r="AD918" s="143"/>
      <c r="AE918" s="143"/>
      <c r="AF918" s="143"/>
      <c r="AG918" s="143"/>
      <c r="AH918" s="143"/>
      <c r="AI918" s="143"/>
    </row>
    <row r="919" spans="3:35">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c r="AA919" s="143"/>
      <c r="AB919" s="143"/>
      <c r="AC919" s="143"/>
      <c r="AD919" s="143"/>
      <c r="AE919" s="143"/>
      <c r="AF919" s="143"/>
      <c r="AG919" s="143"/>
      <c r="AH919" s="143"/>
      <c r="AI919" s="143"/>
    </row>
    <row r="920" spans="3:35">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c r="AA920" s="143"/>
      <c r="AB920" s="143"/>
      <c r="AC920" s="143"/>
      <c r="AD920" s="143"/>
      <c r="AE920" s="143"/>
      <c r="AF920" s="143"/>
      <c r="AG920" s="143"/>
      <c r="AH920" s="143"/>
      <c r="AI920" s="143"/>
    </row>
    <row r="921" spans="3:35">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c r="AA921" s="143"/>
      <c r="AB921" s="143"/>
      <c r="AC921" s="143"/>
      <c r="AD921" s="143"/>
      <c r="AE921" s="143"/>
      <c r="AF921" s="143"/>
      <c r="AG921" s="143"/>
      <c r="AH921" s="143"/>
      <c r="AI921" s="143"/>
    </row>
    <row r="922" spans="3:35">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c r="AA922" s="143"/>
      <c r="AB922" s="143"/>
      <c r="AC922" s="143"/>
      <c r="AD922" s="143"/>
      <c r="AE922" s="143"/>
      <c r="AF922" s="143"/>
      <c r="AG922" s="143"/>
      <c r="AH922" s="143"/>
      <c r="AI922" s="143"/>
    </row>
    <row r="923" spans="3:35">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c r="AA923" s="143"/>
      <c r="AB923" s="143"/>
      <c r="AC923" s="143"/>
      <c r="AD923" s="143"/>
      <c r="AE923" s="143"/>
      <c r="AF923" s="143"/>
      <c r="AG923" s="143"/>
      <c r="AH923" s="143"/>
      <c r="AI923" s="143"/>
    </row>
    <row r="924" spans="3:35">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c r="AA924" s="143"/>
      <c r="AB924" s="143"/>
      <c r="AC924" s="143"/>
      <c r="AD924" s="143"/>
      <c r="AE924" s="143"/>
      <c r="AF924" s="143"/>
      <c r="AG924" s="143"/>
      <c r="AH924" s="143"/>
      <c r="AI924" s="143"/>
    </row>
    <row r="925" spans="3:35">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c r="AA925" s="143"/>
      <c r="AB925" s="143"/>
      <c r="AC925" s="143"/>
      <c r="AD925" s="143"/>
      <c r="AE925" s="143"/>
      <c r="AF925" s="143"/>
      <c r="AG925" s="143"/>
      <c r="AH925" s="143"/>
      <c r="AI925" s="143"/>
    </row>
    <row r="926" spans="3:35">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c r="AA926" s="143"/>
      <c r="AB926" s="143"/>
      <c r="AC926" s="143"/>
      <c r="AD926" s="143"/>
      <c r="AE926" s="143"/>
      <c r="AF926" s="143"/>
      <c r="AG926" s="143"/>
      <c r="AH926" s="143"/>
      <c r="AI926" s="143"/>
    </row>
    <row r="927" spans="3:35">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c r="AA927" s="143"/>
      <c r="AB927" s="143"/>
      <c r="AC927" s="143"/>
      <c r="AD927" s="143"/>
      <c r="AE927" s="143"/>
      <c r="AF927" s="143"/>
      <c r="AG927" s="143"/>
      <c r="AH927" s="143"/>
      <c r="AI927" s="143"/>
    </row>
    <row r="928" spans="3:35">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c r="AA928" s="143"/>
      <c r="AB928" s="143"/>
      <c r="AC928" s="143"/>
      <c r="AD928" s="143"/>
      <c r="AE928" s="143"/>
      <c r="AF928" s="143"/>
      <c r="AG928" s="143"/>
      <c r="AH928" s="143"/>
      <c r="AI928" s="143"/>
    </row>
    <row r="929" spans="3:35">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c r="AA929" s="143"/>
      <c r="AB929" s="143"/>
      <c r="AC929" s="143"/>
      <c r="AD929" s="143"/>
      <c r="AE929" s="143"/>
      <c r="AF929" s="143"/>
      <c r="AG929" s="143"/>
      <c r="AH929" s="143"/>
      <c r="AI929" s="143"/>
    </row>
    <row r="930" spans="3:35">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c r="AA930" s="143"/>
      <c r="AB930" s="143"/>
      <c r="AC930" s="143"/>
      <c r="AD930" s="143"/>
      <c r="AE930" s="143"/>
      <c r="AF930" s="143"/>
      <c r="AG930" s="143"/>
      <c r="AH930" s="143"/>
      <c r="AI930" s="143"/>
    </row>
    <row r="931" spans="3:35">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c r="AA931" s="143"/>
      <c r="AB931" s="143"/>
      <c r="AC931" s="143"/>
      <c r="AD931" s="143"/>
      <c r="AE931" s="143"/>
      <c r="AF931" s="143"/>
      <c r="AG931" s="143"/>
      <c r="AH931" s="143"/>
      <c r="AI931" s="143"/>
    </row>
    <row r="932" spans="3:35">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c r="AA932" s="143"/>
      <c r="AB932" s="143"/>
      <c r="AC932" s="143"/>
      <c r="AD932" s="143"/>
      <c r="AE932" s="143"/>
      <c r="AF932" s="143"/>
      <c r="AG932" s="143"/>
      <c r="AH932" s="143"/>
      <c r="AI932" s="143"/>
    </row>
    <row r="933" spans="3:35">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c r="AA933" s="143"/>
      <c r="AB933" s="143"/>
      <c r="AC933" s="143"/>
      <c r="AD933" s="143"/>
      <c r="AE933" s="143"/>
      <c r="AF933" s="143"/>
      <c r="AG933" s="143"/>
      <c r="AH933" s="143"/>
      <c r="AI933" s="143"/>
    </row>
    <row r="934" spans="3:35">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c r="AA934" s="143"/>
      <c r="AB934" s="143"/>
      <c r="AC934" s="143"/>
      <c r="AD934" s="143"/>
      <c r="AE934" s="143"/>
      <c r="AF934" s="143"/>
      <c r="AG934" s="143"/>
      <c r="AH934" s="143"/>
      <c r="AI934" s="143"/>
    </row>
    <row r="935" spans="3:35">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c r="AA935" s="143"/>
      <c r="AB935" s="143"/>
      <c r="AC935" s="143"/>
      <c r="AD935" s="143"/>
      <c r="AE935" s="143"/>
      <c r="AF935" s="143"/>
      <c r="AG935" s="143"/>
      <c r="AH935" s="143"/>
      <c r="AI935" s="143"/>
    </row>
    <row r="936" spans="3:35">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c r="AA936" s="143"/>
      <c r="AB936" s="143"/>
      <c r="AC936" s="143"/>
      <c r="AD936" s="143"/>
      <c r="AE936" s="143"/>
      <c r="AF936" s="143"/>
      <c r="AG936" s="143"/>
      <c r="AH936" s="143"/>
      <c r="AI936" s="143"/>
    </row>
    <row r="937" spans="3:35">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c r="AA937" s="143"/>
      <c r="AB937" s="143"/>
      <c r="AC937" s="143"/>
      <c r="AD937" s="143"/>
      <c r="AE937" s="143"/>
      <c r="AF937" s="143"/>
      <c r="AG937" s="143"/>
      <c r="AH937" s="143"/>
      <c r="AI937" s="143"/>
    </row>
    <row r="938" spans="3:35">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c r="AA938" s="143"/>
      <c r="AB938" s="143"/>
      <c r="AC938" s="143"/>
      <c r="AD938" s="143"/>
      <c r="AE938" s="143"/>
      <c r="AF938" s="143"/>
      <c r="AG938" s="143"/>
      <c r="AH938" s="143"/>
      <c r="AI938" s="143"/>
    </row>
    <row r="939" spans="3:35">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c r="AA939" s="143"/>
      <c r="AB939" s="143"/>
      <c r="AC939" s="143"/>
      <c r="AD939" s="143"/>
      <c r="AE939" s="143"/>
      <c r="AF939" s="143"/>
      <c r="AG939" s="143"/>
      <c r="AH939" s="143"/>
      <c r="AI939" s="143"/>
    </row>
    <row r="940" spans="3:35">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c r="AA940" s="143"/>
      <c r="AB940" s="143"/>
      <c r="AC940" s="143"/>
      <c r="AD940" s="143"/>
      <c r="AE940" s="143"/>
      <c r="AF940" s="143"/>
      <c r="AG940" s="143"/>
      <c r="AH940" s="143"/>
      <c r="AI940" s="143"/>
    </row>
    <row r="941" spans="3:35">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c r="AA941" s="143"/>
      <c r="AB941" s="143"/>
      <c r="AC941" s="143"/>
      <c r="AD941" s="143"/>
      <c r="AE941" s="143"/>
      <c r="AF941" s="143"/>
      <c r="AG941" s="143"/>
      <c r="AH941" s="143"/>
      <c r="AI941" s="143"/>
    </row>
    <row r="942" spans="3:35">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c r="AA942" s="143"/>
      <c r="AB942" s="143"/>
      <c r="AC942" s="143"/>
      <c r="AD942" s="143"/>
      <c r="AE942" s="143"/>
      <c r="AF942" s="143"/>
      <c r="AG942" s="143"/>
      <c r="AH942" s="143"/>
      <c r="AI942" s="143"/>
    </row>
    <row r="943" spans="3:35">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c r="AA943" s="143"/>
      <c r="AB943" s="143"/>
      <c r="AC943" s="143"/>
      <c r="AD943" s="143"/>
      <c r="AE943" s="143"/>
      <c r="AF943" s="143"/>
      <c r="AG943" s="143"/>
      <c r="AH943" s="143"/>
      <c r="AI943" s="143"/>
    </row>
    <row r="944" spans="3:35">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c r="AA944" s="143"/>
      <c r="AB944" s="143"/>
      <c r="AC944" s="143"/>
      <c r="AD944" s="143"/>
      <c r="AE944" s="143"/>
      <c r="AF944" s="143"/>
      <c r="AG944" s="143"/>
      <c r="AH944" s="143"/>
      <c r="AI944" s="143"/>
    </row>
    <row r="945" spans="3:35">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c r="AA945" s="143"/>
      <c r="AB945" s="143"/>
      <c r="AC945" s="143"/>
      <c r="AD945" s="143"/>
      <c r="AE945" s="143"/>
      <c r="AF945" s="143"/>
      <c r="AG945" s="143"/>
      <c r="AH945" s="143"/>
      <c r="AI945" s="143"/>
    </row>
    <row r="946" spans="3:35">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c r="AA946" s="143"/>
      <c r="AB946" s="143"/>
      <c r="AC946" s="143"/>
      <c r="AD946" s="143"/>
      <c r="AE946" s="143"/>
      <c r="AF946" s="143"/>
      <c r="AG946" s="143"/>
      <c r="AH946" s="143"/>
      <c r="AI946" s="143"/>
    </row>
    <row r="947" spans="3:35">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c r="AA947" s="143"/>
      <c r="AB947" s="143"/>
      <c r="AC947" s="143"/>
      <c r="AD947" s="143"/>
      <c r="AE947" s="143"/>
      <c r="AF947" s="143"/>
      <c r="AG947" s="143"/>
      <c r="AH947" s="143"/>
      <c r="AI947" s="143"/>
    </row>
    <row r="948" spans="3:35">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c r="AA948" s="143"/>
      <c r="AB948" s="143"/>
      <c r="AC948" s="143"/>
      <c r="AD948" s="143"/>
      <c r="AE948" s="143"/>
      <c r="AF948" s="143"/>
      <c r="AG948" s="143"/>
      <c r="AH948" s="143"/>
      <c r="AI948" s="143"/>
    </row>
    <row r="949" spans="3:35">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c r="AA949" s="143"/>
      <c r="AB949" s="143"/>
      <c r="AC949" s="143"/>
      <c r="AD949" s="143"/>
      <c r="AE949" s="143"/>
      <c r="AF949" s="143"/>
      <c r="AG949" s="143"/>
      <c r="AH949" s="143"/>
      <c r="AI949" s="143"/>
    </row>
    <row r="950" spans="3:35">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c r="AA950" s="143"/>
      <c r="AB950" s="143"/>
      <c r="AC950" s="143"/>
      <c r="AD950" s="143"/>
      <c r="AE950" s="143"/>
      <c r="AF950" s="143"/>
      <c r="AG950" s="143"/>
      <c r="AH950" s="143"/>
      <c r="AI950" s="143"/>
    </row>
    <row r="951" spans="3:35">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c r="AA951" s="143"/>
      <c r="AB951" s="143"/>
      <c r="AC951" s="143"/>
      <c r="AD951" s="143"/>
      <c r="AE951" s="143"/>
      <c r="AF951" s="143"/>
      <c r="AG951" s="143"/>
      <c r="AH951" s="143"/>
      <c r="AI951" s="143"/>
    </row>
    <row r="952" spans="3:35">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c r="AA952" s="143"/>
      <c r="AB952" s="143"/>
      <c r="AC952" s="143"/>
      <c r="AD952" s="143"/>
      <c r="AE952" s="143"/>
      <c r="AF952" s="143"/>
      <c r="AG952" s="143"/>
      <c r="AH952" s="143"/>
      <c r="AI952" s="143"/>
    </row>
    <row r="953" spans="3:35">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c r="AA953" s="143"/>
      <c r="AB953" s="143"/>
      <c r="AC953" s="143"/>
      <c r="AD953" s="143"/>
      <c r="AE953" s="143"/>
      <c r="AF953" s="143"/>
      <c r="AG953" s="143"/>
      <c r="AH953" s="143"/>
      <c r="AI953" s="143"/>
    </row>
    <row r="954" spans="3:35">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c r="AA954" s="143"/>
      <c r="AB954" s="143"/>
      <c r="AC954" s="143"/>
      <c r="AD954" s="143"/>
      <c r="AE954" s="143"/>
      <c r="AF954" s="143"/>
      <c r="AG954" s="143"/>
      <c r="AH954" s="143"/>
      <c r="AI954" s="143"/>
    </row>
    <row r="955" spans="3:35">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c r="AA955" s="143"/>
      <c r="AB955" s="143"/>
      <c r="AC955" s="143"/>
      <c r="AD955" s="143"/>
      <c r="AE955" s="143"/>
      <c r="AF955" s="143"/>
      <c r="AG955" s="143"/>
      <c r="AH955" s="143"/>
      <c r="AI955" s="143"/>
    </row>
    <row r="956" spans="3:35">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c r="AA956" s="143"/>
      <c r="AB956" s="143"/>
      <c r="AC956" s="143"/>
      <c r="AD956" s="143"/>
      <c r="AE956" s="143"/>
      <c r="AF956" s="143"/>
      <c r="AG956" s="143"/>
      <c r="AH956" s="143"/>
      <c r="AI956" s="143"/>
    </row>
    <row r="957" spans="3:35">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c r="AA957" s="143"/>
      <c r="AB957" s="143"/>
      <c r="AC957" s="143"/>
      <c r="AD957" s="143"/>
      <c r="AE957" s="143"/>
      <c r="AF957" s="143"/>
      <c r="AG957" s="143"/>
      <c r="AH957" s="143"/>
      <c r="AI957" s="143"/>
    </row>
    <row r="958" spans="3:35">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c r="AA958" s="143"/>
      <c r="AB958" s="143"/>
      <c r="AC958" s="143"/>
      <c r="AD958" s="143"/>
      <c r="AE958" s="143"/>
      <c r="AF958" s="143"/>
      <c r="AG958" s="143"/>
      <c r="AH958" s="143"/>
      <c r="AI958" s="143"/>
    </row>
    <row r="959" spans="3:35">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c r="AA959" s="143"/>
      <c r="AB959" s="143"/>
      <c r="AC959" s="143"/>
      <c r="AD959" s="143"/>
      <c r="AE959" s="143"/>
      <c r="AF959" s="143"/>
      <c r="AG959" s="143"/>
      <c r="AH959" s="143"/>
      <c r="AI959" s="143"/>
    </row>
    <row r="960" spans="3:35">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c r="AA960" s="143"/>
      <c r="AB960" s="143"/>
      <c r="AC960" s="143"/>
      <c r="AD960" s="143"/>
      <c r="AE960" s="143"/>
      <c r="AF960" s="143"/>
      <c r="AG960" s="143"/>
      <c r="AH960" s="143"/>
      <c r="AI960" s="143"/>
    </row>
    <row r="961" spans="3:35">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c r="AA961" s="143"/>
      <c r="AB961" s="143"/>
      <c r="AC961" s="143"/>
      <c r="AD961" s="143"/>
      <c r="AE961" s="143"/>
      <c r="AF961" s="143"/>
      <c r="AG961" s="143"/>
      <c r="AH961" s="143"/>
      <c r="AI961" s="143"/>
    </row>
    <row r="962" spans="3:35">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c r="AA962" s="143"/>
      <c r="AB962" s="143"/>
      <c r="AC962" s="143"/>
      <c r="AD962" s="143"/>
      <c r="AE962" s="143"/>
      <c r="AF962" s="143"/>
      <c r="AG962" s="143"/>
      <c r="AH962" s="143"/>
      <c r="AI962" s="143"/>
    </row>
    <row r="963" spans="3:35">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c r="AA963" s="143"/>
      <c r="AB963" s="143"/>
      <c r="AC963" s="143"/>
      <c r="AD963" s="143"/>
      <c r="AE963" s="143"/>
      <c r="AF963" s="143"/>
      <c r="AG963" s="143"/>
      <c r="AH963" s="143"/>
      <c r="AI963" s="143"/>
    </row>
    <row r="964" spans="3:35">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c r="AA964" s="143"/>
      <c r="AB964" s="143"/>
      <c r="AC964" s="143"/>
      <c r="AD964" s="143"/>
      <c r="AE964" s="143"/>
      <c r="AF964" s="143"/>
      <c r="AG964" s="143"/>
      <c r="AH964" s="143"/>
      <c r="AI964" s="143"/>
    </row>
    <row r="965" spans="3:35">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c r="AA965" s="143"/>
      <c r="AB965" s="143"/>
      <c r="AC965" s="143"/>
      <c r="AD965" s="143"/>
      <c r="AE965" s="143"/>
      <c r="AF965" s="143"/>
      <c r="AG965" s="143"/>
      <c r="AH965" s="143"/>
      <c r="AI965" s="143"/>
    </row>
    <row r="966" spans="3:35">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c r="AA966" s="143"/>
      <c r="AB966" s="143"/>
      <c r="AC966" s="143"/>
      <c r="AD966" s="143"/>
      <c r="AE966" s="143"/>
      <c r="AF966" s="143"/>
      <c r="AG966" s="143"/>
      <c r="AH966" s="143"/>
      <c r="AI966" s="143"/>
    </row>
    <row r="967" spans="3:35">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c r="AA967" s="143"/>
      <c r="AB967" s="143"/>
      <c r="AC967" s="143"/>
      <c r="AD967" s="143"/>
      <c r="AE967" s="143"/>
      <c r="AF967" s="143"/>
      <c r="AG967" s="143"/>
      <c r="AH967" s="143"/>
      <c r="AI967" s="143"/>
    </row>
    <row r="968" spans="3:35">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c r="AA968" s="143"/>
      <c r="AB968" s="143"/>
      <c r="AC968" s="143"/>
      <c r="AD968" s="143"/>
      <c r="AE968" s="143"/>
      <c r="AF968" s="143"/>
      <c r="AG968" s="143"/>
      <c r="AH968" s="143"/>
      <c r="AI968" s="143"/>
    </row>
    <row r="969" spans="3:35">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c r="AA969" s="143"/>
      <c r="AB969" s="143"/>
      <c r="AC969" s="143"/>
      <c r="AD969" s="143"/>
      <c r="AE969" s="143"/>
      <c r="AF969" s="143"/>
      <c r="AG969" s="143"/>
      <c r="AH969" s="143"/>
      <c r="AI969" s="143"/>
    </row>
    <row r="970" spans="3:35">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c r="AA970" s="143"/>
      <c r="AB970" s="143"/>
      <c r="AC970" s="143"/>
      <c r="AD970" s="143"/>
      <c r="AE970" s="143"/>
      <c r="AF970" s="143"/>
      <c r="AG970" s="143"/>
      <c r="AH970" s="143"/>
      <c r="AI970" s="143"/>
    </row>
    <row r="971" spans="3:35">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c r="AA971" s="143"/>
      <c r="AB971" s="143"/>
      <c r="AC971" s="143"/>
      <c r="AD971" s="143"/>
      <c r="AE971" s="143"/>
      <c r="AF971" s="143"/>
      <c r="AG971" s="143"/>
      <c r="AH971" s="143"/>
      <c r="AI971" s="143"/>
    </row>
    <row r="972" spans="3:35">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c r="AA972" s="143"/>
      <c r="AB972" s="143"/>
      <c r="AC972" s="143"/>
      <c r="AD972" s="143"/>
      <c r="AE972" s="143"/>
      <c r="AF972" s="143"/>
      <c r="AG972" s="143"/>
      <c r="AH972" s="143"/>
      <c r="AI972" s="143"/>
    </row>
    <row r="973" spans="3:35">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c r="AA973" s="143"/>
      <c r="AB973" s="143"/>
      <c r="AC973" s="143"/>
      <c r="AD973" s="143"/>
      <c r="AE973" s="143"/>
      <c r="AF973" s="143"/>
      <c r="AG973" s="143"/>
      <c r="AH973" s="143"/>
      <c r="AI973" s="143"/>
    </row>
    <row r="974" spans="3:35">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c r="AA974" s="143"/>
      <c r="AB974" s="143"/>
      <c r="AC974" s="143"/>
      <c r="AD974" s="143"/>
      <c r="AE974" s="143"/>
      <c r="AF974" s="143"/>
      <c r="AG974" s="143"/>
      <c r="AH974" s="143"/>
      <c r="AI974" s="143"/>
    </row>
    <row r="975" spans="3:35">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c r="AA975" s="143"/>
      <c r="AB975" s="143"/>
      <c r="AC975" s="143"/>
      <c r="AD975" s="143"/>
      <c r="AE975" s="143"/>
      <c r="AF975" s="143"/>
      <c r="AG975" s="143"/>
      <c r="AH975" s="143"/>
      <c r="AI975" s="143"/>
    </row>
    <row r="976" spans="3:35">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c r="AA976" s="143"/>
      <c r="AB976" s="143"/>
      <c r="AC976" s="143"/>
      <c r="AD976" s="143"/>
      <c r="AE976" s="143"/>
      <c r="AF976" s="143"/>
      <c r="AG976" s="143"/>
      <c r="AH976" s="143"/>
      <c r="AI976" s="143"/>
    </row>
    <row r="977" spans="3:35">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c r="AA977" s="143"/>
      <c r="AB977" s="143"/>
      <c r="AC977" s="143"/>
      <c r="AD977" s="143"/>
      <c r="AE977" s="143"/>
      <c r="AF977" s="143"/>
      <c r="AG977" s="143"/>
      <c r="AH977" s="143"/>
      <c r="AI977" s="143"/>
    </row>
    <row r="978" spans="3:35">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c r="AA978" s="143"/>
      <c r="AB978" s="143"/>
      <c r="AC978" s="143"/>
      <c r="AD978" s="143"/>
      <c r="AE978" s="143"/>
      <c r="AF978" s="143"/>
      <c r="AG978" s="143"/>
      <c r="AH978" s="143"/>
      <c r="AI978" s="143"/>
    </row>
    <row r="979" spans="3:35">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c r="AA979" s="143"/>
      <c r="AB979" s="143"/>
      <c r="AC979" s="143"/>
      <c r="AD979" s="143"/>
      <c r="AE979" s="143"/>
      <c r="AF979" s="143"/>
      <c r="AG979" s="143"/>
      <c r="AH979" s="143"/>
      <c r="AI979" s="143"/>
    </row>
    <row r="980" spans="3:35">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c r="AA980" s="143"/>
      <c r="AB980" s="143"/>
      <c r="AC980" s="143"/>
      <c r="AD980" s="143"/>
      <c r="AE980" s="143"/>
      <c r="AF980" s="143"/>
      <c r="AG980" s="143"/>
      <c r="AH980" s="143"/>
      <c r="AI980" s="143"/>
    </row>
    <row r="981" spans="3:35">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c r="AA981" s="143"/>
      <c r="AB981" s="143"/>
      <c r="AC981" s="143"/>
      <c r="AD981" s="143"/>
      <c r="AE981" s="143"/>
      <c r="AF981" s="143"/>
      <c r="AG981" s="143"/>
      <c r="AH981" s="143"/>
      <c r="AI981" s="143"/>
    </row>
    <row r="982" spans="3:35">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c r="AA982" s="143"/>
      <c r="AB982" s="143"/>
      <c r="AC982" s="143"/>
      <c r="AD982" s="143"/>
      <c r="AE982" s="143"/>
      <c r="AF982" s="143"/>
      <c r="AG982" s="143"/>
      <c r="AH982" s="143"/>
      <c r="AI982" s="143"/>
    </row>
    <row r="983" spans="3:35">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c r="AA983" s="143"/>
      <c r="AB983" s="143"/>
      <c r="AC983" s="143"/>
      <c r="AD983" s="143"/>
      <c r="AE983" s="143"/>
      <c r="AF983" s="143"/>
      <c r="AG983" s="143"/>
      <c r="AH983" s="143"/>
      <c r="AI983" s="143"/>
    </row>
    <row r="984" spans="3:35">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c r="AA984" s="143"/>
      <c r="AB984" s="143"/>
      <c r="AC984" s="143"/>
      <c r="AD984" s="143"/>
      <c r="AE984" s="143"/>
      <c r="AF984" s="143"/>
      <c r="AG984" s="143"/>
      <c r="AH984" s="143"/>
      <c r="AI984" s="143"/>
    </row>
    <row r="985" spans="3:35">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c r="AA985" s="143"/>
      <c r="AB985" s="143"/>
      <c r="AC985" s="143"/>
      <c r="AD985" s="143"/>
      <c r="AE985" s="143"/>
      <c r="AF985" s="143"/>
      <c r="AG985" s="143"/>
      <c r="AH985" s="143"/>
      <c r="AI985" s="143"/>
    </row>
    <row r="986" spans="3:35">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c r="AA986" s="143"/>
      <c r="AB986" s="143"/>
      <c r="AC986" s="143"/>
      <c r="AD986" s="143"/>
      <c r="AE986" s="143"/>
      <c r="AF986" s="143"/>
      <c r="AG986" s="143"/>
      <c r="AH986" s="143"/>
      <c r="AI986" s="143"/>
    </row>
    <row r="987" spans="3:35">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c r="AA987" s="143"/>
      <c r="AB987" s="143"/>
      <c r="AC987" s="143"/>
      <c r="AD987" s="143"/>
      <c r="AE987" s="143"/>
      <c r="AF987" s="143"/>
      <c r="AG987" s="143"/>
      <c r="AH987" s="143"/>
      <c r="AI987" s="143"/>
    </row>
    <row r="988" spans="3:35">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c r="AA988" s="143"/>
      <c r="AB988" s="143"/>
      <c r="AC988" s="143"/>
      <c r="AD988" s="143"/>
      <c r="AE988" s="143"/>
      <c r="AF988" s="143"/>
      <c r="AG988" s="143"/>
      <c r="AH988" s="143"/>
      <c r="AI988" s="143"/>
    </row>
    <row r="989" spans="3:35">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c r="AA989" s="143"/>
      <c r="AB989" s="143"/>
      <c r="AC989" s="143"/>
      <c r="AD989" s="143"/>
      <c r="AE989" s="143"/>
      <c r="AF989" s="143"/>
      <c r="AG989" s="143"/>
      <c r="AH989" s="143"/>
      <c r="AI989" s="143"/>
    </row>
    <row r="990" spans="3:35">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c r="AA990" s="143"/>
      <c r="AB990" s="143"/>
      <c r="AC990" s="143"/>
      <c r="AD990" s="143"/>
      <c r="AE990" s="143"/>
      <c r="AF990" s="143"/>
      <c r="AG990" s="143"/>
      <c r="AH990" s="143"/>
      <c r="AI990" s="143"/>
    </row>
    <row r="991" spans="3:35">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c r="AA991" s="143"/>
      <c r="AB991" s="143"/>
      <c r="AC991" s="143"/>
      <c r="AD991" s="143"/>
      <c r="AE991" s="143"/>
      <c r="AF991" s="143"/>
      <c r="AG991" s="143"/>
      <c r="AH991" s="143"/>
      <c r="AI991" s="143"/>
    </row>
    <row r="992" spans="3:35">
      <c r="C992" s="143"/>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c r="AA992" s="143"/>
      <c r="AB992" s="143"/>
      <c r="AC992" s="143"/>
      <c r="AD992" s="143"/>
      <c r="AE992" s="143"/>
      <c r="AF992" s="143"/>
      <c r="AG992" s="143"/>
      <c r="AH992" s="143"/>
      <c r="AI992" s="143"/>
    </row>
    <row r="993" spans="3:35">
      <c r="C993" s="143"/>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c r="AA993" s="143"/>
      <c r="AB993" s="143"/>
      <c r="AC993" s="143"/>
      <c r="AD993" s="143"/>
      <c r="AE993" s="143"/>
      <c r="AF993" s="143"/>
      <c r="AG993" s="143"/>
      <c r="AH993" s="143"/>
      <c r="AI993" s="143"/>
    </row>
    <row r="994" spans="3:35">
      <c r="C994" s="143"/>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c r="AA994" s="143"/>
      <c r="AB994" s="143"/>
      <c r="AC994" s="143"/>
      <c r="AD994" s="143"/>
      <c r="AE994" s="143"/>
      <c r="AF994" s="143"/>
      <c r="AG994" s="143"/>
      <c r="AH994" s="143"/>
      <c r="AI994" s="143"/>
    </row>
    <row r="995" spans="3:35">
      <c r="C995" s="143"/>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c r="AA995" s="143"/>
      <c r="AB995" s="143"/>
      <c r="AC995" s="143"/>
      <c r="AD995" s="143"/>
      <c r="AE995" s="143"/>
      <c r="AF995" s="143"/>
      <c r="AG995" s="143"/>
      <c r="AH995" s="143"/>
      <c r="AI995" s="143"/>
    </row>
    <row r="996" spans="3:35">
      <c r="C996" s="143"/>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c r="AA996" s="143"/>
      <c r="AB996" s="143"/>
      <c r="AC996" s="143"/>
      <c r="AD996" s="143"/>
      <c r="AE996" s="143"/>
      <c r="AF996" s="143"/>
      <c r="AG996" s="143"/>
      <c r="AH996" s="143"/>
      <c r="AI996" s="143"/>
    </row>
    <row r="997" spans="3:35">
      <c r="C997" s="143"/>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c r="AA997" s="143"/>
      <c r="AB997" s="143"/>
      <c r="AC997" s="143"/>
      <c r="AD997" s="143"/>
      <c r="AE997" s="143"/>
      <c r="AF997" s="143"/>
      <c r="AG997" s="143"/>
      <c r="AH997" s="143"/>
      <c r="AI997" s="143"/>
    </row>
    <row r="998" spans="3:35">
      <c r="C998" s="143"/>
      <c r="D998" s="143"/>
      <c r="E998" s="143"/>
      <c r="F998" s="143"/>
      <c r="G998" s="143"/>
      <c r="H998" s="143"/>
      <c r="I998" s="143"/>
      <c r="J998" s="143"/>
      <c r="K998" s="143"/>
      <c r="L998" s="143"/>
      <c r="M998" s="143"/>
      <c r="N998" s="143"/>
      <c r="O998" s="143"/>
      <c r="P998" s="143"/>
      <c r="Q998" s="143"/>
      <c r="R998" s="143"/>
      <c r="S998" s="143"/>
      <c r="T998" s="143"/>
      <c r="U998" s="143"/>
      <c r="V998" s="143"/>
      <c r="W998" s="143"/>
      <c r="X998" s="143"/>
      <c r="Y998" s="143"/>
      <c r="Z998" s="143"/>
      <c r="AA998" s="143"/>
      <c r="AB998" s="143"/>
      <c r="AC998" s="143"/>
      <c r="AD998" s="143"/>
      <c r="AE998" s="143"/>
      <c r="AF998" s="143"/>
      <c r="AG998" s="143"/>
      <c r="AH998" s="143"/>
      <c r="AI998" s="143"/>
    </row>
    <row r="999" spans="3:35">
      <c r="C999" s="143"/>
      <c r="D999" s="143"/>
      <c r="E999" s="143"/>
      <c r="F999" s="143"/>
      <c r="G999" s="143"/>
      <c r="H999" s="143"/>
      <c r="I999" s="143"/>
      <c r="J999" s="143"/>
      <c r="K999" s="143"/>
      <c r="L999" s="143"/>
      <c r="M999" s="143"/>
      <c r="N999" s="143"/>
      <c r="O999" s="143"/>
      <c r="P999" s="143"/>
      <c r="Q999" s="143"/>
      <c r="R999" s="143"/>
      <c r="S999" s="143"/>
      <c r="T999" s="143"/>
      <c r="U999" s="143"/>
      <c r="V999" s="143"/>
      <c r="W999" s="143"/>
      <c r="X999" s="143"/>
      <c r="Y999" s="143"/>
      <c r="Z999" s="143"/>
      <c r="AA999" s="143"/>
      <c r="AB999" s="143"/>
      <c r="AC999" s="143"/>
      <c r="AD999" s="143"/>
      <c r="AE999" s="143"/>
      <c r="AF999" s="143"/>
      <c r="AG999" s="143"/>
      <c r="AH999" s="143"/>
      <c r="AI999" s="143"/>
    </row>
    <row r="1000" spans="3:35">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c r="W1000" s="143"/>
      <c r="X1000" s="143"/>
      <c r="Y1000" s="143"/>
      <c r="Z1000" s="143"/>
      <c r="AA1000" s="143"/>
      <c r="AB1000" s="143"/>
      <c r="AC1000" s="143"/>
      <c r="AD1000" s="143"/>
      <c r="AE1000" s="143"/>
      <c r="AF1000" s="143"/>
      <c r="AG1000" s="143"/>
      <c r="AH1000" s="143"/>
      <c r="AI1000" s="143"/>
    </row>
    <row r="1001" spans="3:35">
      <c r="C1001" s="143"/>
      <c r="D1001" s="143"/>
      <c r="E1001" s="143"/>
      <c r="F1001" s="143"/>
      <c r="G1001" s="143"/>
      <c r="H1001" s="143"/>
      <c r="I1001" s="143"/>
      <c r="J1001" s="143"/>
      <c r="K1001" s="143"/>
      <c r="L1001" s="143"/>
      <c r="M1001" s="143"/>
      <c r="N1001" s="143"/>
      <c r="O1001" s="143"/>
      <c r="P1001" s="143"/>
      <c r="Q1001" s="143"/>
      <c r="R1001" s="143"/>
      <c r="S1001" s="143"/>
      <c r="T1001" s="143"/>
      <c r="U1001" s="143"/>
      <c r="V1001" s="143"/>
      <c r="W1001" s="143"/>
      <c r="X1001" s="143"/>
      <c r="Y1001" s="143"/>
      <c r="Z1001" s="143"/>
      <c r="AA1001" s="143"/>
      <c r="AB1001" s="143"/>
      <c r="AC1001" s="143"/>
      <c r="AD1001" s="143"/>
      <c r="AE1001" s="143"/>
      <c r="AF1001" s="143"/>
      <c r="AG1001" s="143"/>
      <c r="AH1001" s="143"/>
      <c r="AI1001" s="143"/>
    </row>
    <row r="1002" spans="3:35">
      <c r="C1002" s="143"/>
      <c r="D1002" s="143"/>
      <c r="E1002" s="143"/>
      <c r="F1002" s="143"/>
      <c r="G1002" s="143"/>
      <c r="H1002" s="143"/>
      <c r="I1002" s="143"/>
      <c r="J1002" s="143"/>
      <c r="K1002" s="143"/>
      <c r="L1002" s="143"/>
      <c r="M1002" s="143"/>
      <c r="N1002" s="143"/>
      <c r="O1002" s="143"/>
      <c r="P1002" s="143"/>
      <c r="Q1002" s="143"/>
      <c r="R1002" s="143"/>
      <c r="S1002" s="143"/>
      <c r="T1002" s="143"/>
      <c r="U1002" s="143"/>
      <c r="V1002" s="143"/>
      <c r="W1002" s="143"/>
      <c r="X1002" s="143"/>
      <c r="Y1002" s="143"/>
      <c r="Z1002" s="143"/>
      <c r="AA1002" s="143"/>
      <c r="AB1002" s="143"/>
      <c r="AC1002" s="143"/>
      <c r="AD1002" s="143"/>
      <c r="AE1002" s="143"/>
      <c r="AF1002" s="143"/>
      <c r="AG1002" s="143"/>
      <c r="AH1002" s="143"/>
      <c r="AI1002" s="143"/>
    </row>
    <row r="1003" spans="3:35">
      <c r="C1003" s="143"/>
      <c r="D1003" s="143"/>
      <c r="E1003" s="143"/>
      <c r="F1003" s="143"/>
      <c r="G1003" s="143"/>
      <c r="H1003" s="143"/>
      <c r="I1003" s="143"/>
      <c r="J1003" s="143"/>
      <c r="K1003" s="143"/>
      <c r="L1003" s="143"/>
      <c r="M1003" s="143"/>
      <c r="N1003" s="143"/>
      <c r="O1003" s="143"/>
      <c r="P1003" s="143"/>
      <c r="Q1003" s="143"/>
      <c r="R1003" s="143"/>
      <c r="S1003" s="143"/>
      <c r="T1003" s="143"/>
      <c r="U1003" s="143"/>
      <c r="V1003" s="143"/>
      <c r="W1003" s="143"/>
      <c r="X1003" s="143"/>
      <c r="Y1003" s="143"/>
      <c r="Z1003" s="143"/>
      <c r="AA1003" s="143"/>
      <c r="AB1003" s="143"/>
      <c r="AC1003" s="143"/>
      <c r="AD1003" s="143"/>
      <c r="AE1003" s="143"/>
      <c r="AF1003" s="143"/>
      <c r="AG1003" s="143"/>
      <c r="AH1003" s="143"/>
      <c r="AI1003" s="143"/>
    </row>
    <row r="1004" spans="3:35">
      <c r="C1004" s="143"/>
      <c r="D1004" s="143"/>
      <c r="E1004" s="143"/>
      <c r="F1004" s="143"/>
      <c r="G1004" s="143"/>
      <c r="H1004" s="143"/>
      <c r="I1004" s="143"/>
      <c r="J1004" s="143"/>
      <c r="K1004" s="143"/>
      <c r="L1004" s="143"/>
      <c r="M1004" s="143"/>
      <c r="N1004" s="143"/>
      <c r="O1004" s="143"/>
      <c r="P1004" s="143"/>
      <c r="Q1004" s="143"/>
      <c r="R1004" s="143"/>
      <c r="S1004" s="143"/>
      <c r="T1004" s="143"/>
      <c r="U1004" s="143"/>
      <c r="V1004" s="143"/>
      <c r="W1004" s="143"/>
      <c r="X1004" s="143"/>
      <c r="Y1004" s="143"/>
      <c r="Z1004" s="143"/>
      <c r="AA1004" s="143"/>
      <c r="AB1004" s="143"/>
      <c r="AC1004" s="143"/>
      <c r="AD1004" s="143"/>
      <c r="AE1004" s="143"/>
      <c r="AF1004" s="143"/>
      <c r="AG1004" s="143"/>
      <c r="AH1004" s="143"/>
      <c r="AI1004" s="143"/>
    </row>
    <row r="1005" spans="3:35">
      <c r="C1005" s="143"/>
      <c r="D1005" s="143"/>
      <c r="E1005" s="143"/>
      <c r="F1005" s="143"/>
      <c r="G1005" s="143"/>
      <c r="H1005" s="143"/>
      <c r="I1005" s="143"/>
      <c r="J1005" s="143"/>
      <c r="K1005" s="143"/>
      <c r="L1005" s="143"/>
      <c r="M1005" s="143"/>
      <c r="N1005" s="143"/>
      <c r="O1005" s="143"/>
      <c r="P1005" s="143"/>
      <c r="Q1005" s="143"/>
      <c r="R1005" s="143"/>
      <c r="S1005" s="143"/>
      <c r="T1005" s="143"/>
      <c r="U1005" s="143"/>
      <c r="V1005" s="143"/>
      <c r="W1005" s="143"/>
      <c r="X1005" s="143"/>
      <c r="Y1005" s="143"/>
      <c r="Z1005" s="143"/>
      <c r="AA1005" s="143"/>
      <c r="AB1005" s="143"/>
      <c r="AC1005" s="143"/>
      <c r="AD1005" s="143"/>
      <c r="AE1005" s="143"/>
      <c r="AF1005" s="143"/>
      <c r="AG1005" s="143"/>
      <c r="AH1005" s="143"/>
      <c r="AI1005" s="143"/>
    </row>
    <row r="1006" spans="3:35">
      <c r="C1006" s="143"/>
      <c r="D1006" s="143"/>
      <c r="E1006" s="143"/>
      <c r="F1006" s="143"/>
      <c r="G1006" s="143"/>
      <c r="H1006" s="143"/>
      <c r="I1006" s="143"/>
      <c r="J1006" s="143"/>
      <c r="K1006" s="143"/>
      <c r="L1006" s="143"/>
      <c r="M1006" s="143"/>
      <c r="N1006" s="143"/>
      <c r="O1006" s="143"/>
      <c r="P1006" s="143"/>
      <c r="Q1006" s="143"/>
      <c r="R1006" s="143"/>
      <c r="S1006" s="143"/>
      <c r="T1006" s="143"/>
      <c r="U1006" s="143"/>
      <c r="V1006" s="143"/>
      <c r="W1006" s="143"/>
      <c r="X1006" s="143"/>
      <c r="Y1006" s="143"/>
      <c r="Z1006" s="143"/>
      <c r="AA1006" s="143"/>
      <c r="AB1006" s="143"/>
      <c r="AC1006" s="143"/>
      <c r="AD1006" s="143"/>
      <c r="AE1006" s="143"/>
      <c r="AF1006" s="143"/>
      <c r="AG1006" s="143"/>
      <c r="AH1006" s="143"/>
      <c r="AI1006" s="143"/>
    </row>
    <row r="1007" spans="3:35">
      <c r="C1007" s="143"/>
      <c r="D1007" s="143"/>
      <c r="E1007" s="143"/>
      <c r="F1007" s="143"/>
      <c r="G1007" s="143"/>
      <c r="H1007" s="143"/>
      <c r="I1007" s="143"/>
      <c r="J1007" s="143"/>
      <c r="K1007" s="143"/>
      <c r="L1007" s="143"/>
      <c r="M1007" s="143"/>
      <c r="N1007" s="143"/>
      <c r="O1007" s="143"/>
      <c r="P1007" s="143"/>
      <c r="Q1007" s="143"/>
      <c r="R1007" s="143"/>
      <c r="S1007" s="143"/>
      <c r="T1007" s="143"/>
      <c r="U1007" s="143"/>
      <c r="V1007" s="143"/>
      <c r="W1007" s="143"/>
      <c r="X1007" s="143"/>
      <c r="Y1007" s="143"/>
      <c r="Z1007" s="143"/>
      <c r="AA1007" s="143"/>
      <c r="AB1007" s="143"/>
      <c r="AC1007" s="143"/>
      <c r="AD1007" s="143"/>
      <c r="AE1007" s="143"/>
      <c r="AF1007" s="143"/>
      <c r="AG1007" s="143"/>
      <c r="AH1007" s="143"/>
      <c r="AI1007" s="143"/>
    </row>
    <row r="1008" spans="3:35">
      <c r="C1008" s="143"/>
      <c r="D1008" s="143"/>
      <c r="E1008" s="143"/>
      <c r="F1008" s="143"/>
      <c r="G1008" s="143"/>
      <c r="H1008" s="143"/>
      <c r="I1008" s="143"/>
      <c r="J1008" s="143"/>
      <c r="K1008" s="143"/>
      <c r="L1008" s="143"/>
      <c r="M1008" s="143"/>
      <c r="N1008" s="143"/>
      <c r="O1008" s="143"/>
      <c r="P1008" s="143"/>
      <c r="Q1008" s="143"/>
      <c r="R1008" s="143"/>
      <c r="S1008" s="143"/>
      <c r="T1008" s="143"/>
      <c r="U1008" s="143"/>
      <c r="V1008" s="143"/>
      <c r="W1008" s="143"/>
      <c r="X1008" s="143"/>
      <c r="Y1008" s="143"/>
      <c r="Z1008" s="143"/>
      <c r="AA1008" s="143"/>
      <c r="AB1008" s="143"/>
      <c r="AC1008" s="143"/>
      <c r="AD1008" s="143"/>
      <c r="AE1008" s="143"/>
      <c r="AF1008" s="143"/>
      <c r="AG1008" s="143"/>
      <c r="AH1008" s="143"/>
      <c r="AI1008" s="143"/>
    </row>
    <row r="1009" spans="3:35">
      <c r="C1009" s="143"/>
      <c r="D1009" s="143"/>
      <c r="E1009" s="143"/>
      <c r="F1009" s="143"/>
      <c r="G1009" s="143"/>
      <c r="H1009" s="143"/>
      <c r="I1009" s="143"/>
      <c r="J1009" s="143"/>
      <c r="K1009" s="143"/>
      <c r="L1009" s="143"/>
      <c r="M1009" s="143"/>
      <c r="N1009" s="143"/>
      <c r="O1009" s="143"/>
      <c r="P1009" s="143"/>
      <c r="Q1009" s="143"/>
      <c r="R1009" s="143"/>
      <c r="S1009" s="143"/>
      <c r="T1009" s="143"/>
      <c r="U1009" s="143"/>
      <c r="V1009" s="143"/>
      <c r="W1009" s="143"/>
      <c r="X1009" s="143"/>
      <c r="Y1009" s="143"/>
      <c r="Z1009" s="143"/>
      <c r="AA1009" s="143"/>
      <c r="AB1009" s="143"/>
      <c r="AC1009" s="143"/>
      <c r="AD1009" s="143"/>
      <c r="AE1009" s="143"/>
      <c r="AF1009" s="143"/>
      <c r="AG1009" s="143"/>
      <c r="AH1009" s="143"/>
      <c r="AI1009" s="143"/>
    </row>
    <row r="1010" spans="3:35">
      <c r="C1010" s="143"/>
      <c r="D1010" s="143"/>
      <c r="E1010" s="143"/>
      <c r="F1010" s="143"/>
      <c r="G1010" s="143"/>
      <c r="H1010" s="143"/>
      <c r="I1010" s="143"/>
      <c r="J1010" s="143"/>
      <c r="K1010" s="143"/>
      <c r="L1010" s="143"/>
      <c r="M1010" s="143"/>
      <c r="N1010" s="143"/>
      <c r="O1010" s="143"/>
      <c r="P1010" s="143"/>
      <c r="Q1010" s="143"/>
      <c r="R1010" s="143"/>
      <c r="S1010" s="143"/>
      <c r="T1010" s="143"/>
      <c r="U1010" s="143"/>
      <c r="V1010" s="143"/>
      <c r="W1010" s="143"/>
      <c r="X1010" s="143"/>
      <c r="Y1010" s="143"/>
      <c r="Z1010" s="143"/>
      <c r="AA1010" s="143"/>
      <c r="AB1010" s="143"/>
      <c r="AC1010" s="143"/>
      <c r="AD1010" s="143"/>
      <c r="AE1010" s="143"/>
      <c r="AF1010" s="143"/>
      <c r="AG1010" s="143"/>
      <c r="AH1010" s="143"/>
      <c r="AI1010" s="143"/>
    </row>
  </sheetData>
  <sheetProtection algorithmName="SHA-512" hashValue="SDwqO4bRRTlauMohAq4R/2veS87+7LJxnJa22ks3sxMYIn8WSZPs83EWMB4l5dpg7OGh074iWetJ9ayLdydj8w==" saltValue="wnqUQ8Ew3700At3lsWUs5g==" spinCount="100000" sheet="1" objects="1" scenarios="1" autoFilter="0" pivotTables="0"/>
  <mergeCells count="17">
    <mergeCell ref="C3:N3"/>
    <mergeCell ref="C4:N4"/>
    <mergeCell ref="D19:N19"/>
    <mergeCell ref="D20:N20"/>
    <mergeCell ref="D21:N21"/>
    <mergeCell ref="D33:N33"/>
    <mergeCell ref="D22:N22"/>
    <mergeCell ref="D23:N23"/>
    <mergeCell ref="D24:N24"/>
    <mergeCell ref="D25:N25"/>
    <mergeCell ref="D26:N26"/>
    <mergeCell ref="D27:N27"/>
    <mergeCell ref="D28:N28"/>
    <mergeCell ref="D29:N29"/>
    <mergeCell ref="D30:N30"/>
    <mergeCell ref="D31:N31"/>
    <mergeCell ref="D32:N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tabColor theme="1"/>
  </sheetPr>
  <dimension ref="A1:F24"/>
  <sheetViews>
    <sheetView showGridLines="0" showRowColHeaders="0" zoomScale="90" zoomScaleNormal="90" workbookViewId="0"/>
  </sheetViews>
  <sheetFormatPr baseColWidth="10" defaultColWidth="10.83203125" defaultRowHeight="16"/>
  <cols>
    <col min="1" max="1" width="5.83203125" style="18" customWidth="1"/>
    <col min="2" max="2" width="100.83203125" style="18" customWidth="1"/>
    <col min="3" max="9" width="15.83203125" style="18" customWidth="1"/>
    <col min="10" max="16384" width="10.83203125" style="18"/>
  </cols>
  <sheetData>
    <row r="1" spans="1:6" ht="31">
      <c r="A1" s="115" t="s">
        <v>1</v>
      </c>
      <c r="B1" s="17"/>
    </row>
    <row r="5" spans="1:6" ht="34" customHeight="1">
      <c r="C5" s="22"/>
      <c r="E5" s="20"/>
      <c r="F5" s="21"/>
    </row>
    <row r="6" spans="1:6">
      <c r="F6" s="21"/>
    </row>
    <row r="7" spans="1:6">
      <c r="C7" s="22"/>
    </row>
    <row r="9" spans="1:6" ht="34" customHeight="1">
      <c r="C9" s="28"/>
    </row>
    <row r="10" spans="1:6" ht="17" customHeight="1">
      <c r="B10" s="22"/>
      <c r="C10" s="22"/>
    </row>
    <row r="11" spans="1:6">
      <c r="C11" s="22"/>
    </row>
    <row r="12" spans="1:6">
      <c r="C12" s="22"/>
    </row>
    <row r="13" spans="1:6">
      <c r="C13" s="22"/>
    </row>
    <row r="14" spans="1:6">
      <c r="C14" s="22"/>
    </row>
    <row r="15" spans="1:6">
      <c r="C15" s="22"/>
    </row>
    <row r="18" spans="3:3">
      <c r="C18" s="22"/>
    </row>
    <row r="20" spans="3:3" ht="34" customHeight="1">
      <c r="C20" s="22"/>
    </row>
    <row r="22" spans="3:3">
      <c r="C22" s="28"/>
    </row>
    <row r="23" spans="3:3">
      <c r="C23" s="22"/>
    </row>
    <row r="24" spans="3:3">
      <c r="C24" s="22"/>
    </row>
  </sheetData>
  <sheetProtection algorithmName="SHA-512" hashValue="RlBx1+3ibaVybYIb+DBw5OzHzy5XMRnMvj4TtPPSrLgFBbe6O/WO7r7g+vUXUsYLndQ3TMv9v34RLk3UJ5h5pw==" saltValue="8N8DAE2re8mNp6VinFKW8g==" spinCount="100000" sheet="1" objects="1" scenarios="1" autoFilter="0" pivotTable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dimension ref="B1:AB31"/>
  <sheetViews>
    <sheetView showGridLines="0" showRowColHeaders="0" zoomScale="90" zoomScaleNormal="90" workbookViewId="0"/>
  </sheetViews>
  <sheetFormatPr baseColWidth="10" defaultColWidth="10.83203125" defaultRowHeight="14"/>
  <cols>
    <col min="1" max="1" width="2.33203125" style="15" customWidth="1"/>
    <col min="2" max="2" width="4.83203125" style="15" customWidth="1"/>
    <col min="3" max="3" width="26.6640625" style="15" customWidth="1"/>
    <col min="4" max="28" width="8.83203125" style="15" customWidth="1"/>
    <col min="29" max="16384" width="10.83203125" style="15"/>
  </cols>
  <sheetData>
    <row r="1" spans="2:21" s="98" customFormat="1" ht="31">
      <c r="B1" s="99" t="s">
        <v>84</v>
      </c>
      <c r="C1" s="99"/>
    </row>
    <row r="2" spans="2:21" customFormat="1" ht="16">
      <c r="D2" s="15"/>
    </row>
    <row r="3" spans="2:21" s="333" customFormat="1" ht="55" customHeight="1">
      <c r="B3" s="897" t="s">
        <v>510</v>
      </c>
      <c r="C3" s="898"/>
      <c r="D3" s="899"/>
      <c r="E3" s="899"/>
      <c r="F3" s="899"/>
      <c r="G3" s="899"/>
      <c r="H3" s="899"/>
      <c r="I3" s="899"/>
      <c r="J3"/>
      <c r="K3"/>
      <c r="L3"/>
      <c r="M3"/>
      <c r="N3"/>
      <c r="O3"/>
      <c r="P3"/>
      <c r="Q3"/>
      <c r="R3"/>
      <c r="S3"/>
      <c r="T3"/>
      <c r="U3"/>
    </row>
    <row r="4" spans="2:21" customFormat="1" ht="16">
      <c r="N4" s="15"/>
    </row>
    <row r="5" spans="2:21" customFormat="1" ht="16">
      <c r="B5" s="46"/>
      <c r="C5" s="46"/>
      <c r="D5" s="47"/>
      <c r="E5" s="46"/>
      <c r="F5" s="46"/>
    </row>
    <row r="6" spans="2:21" ht="20" customHeight="1">
      <c r="C6" s="46"/>
      <c r="D6" s="47"/>
      <c r="E6" s="47"/>
      <c r="F6" s="47"/>
    </row>
    <row r="7" spans="2:21" ht="20" customHeight="1">
      <c r="C7" s="46"/>
    </row>
    <row r="8" spans="2:21" ht="20" customHeight="1">
      <c r="C8" s="46"/>
    </row>
    <row r="9" spans="2:21" ht="20" customHeight="1"/>
    <row r="10" spans="2:21" ht="20" customHeight="1"/>
    <row r="11" spans="2:21" ht="20" customHeight="1"/>
    <row r="12" spans="2:21" ht="20" customHeight="1"/>
    <row r="13" spans="2:21" ht="20" customHeight="1"/>
    <row r="14" spans="2:21" ht="20" customHeight="1"/>
    <row r="15" spans="2:21" ht="20" customHeight="1"/>
    <row r="16" spans="2:21" ht="20" customHeight="1"/>
    <row r="17" spans="2:28" ht="20" customHeight="1"/>
    <row r="18" spans="2:28" ht="20" customHeight="1"/>
    <row r="19" spans="2:28" ht="20" customHeight="1"/>
    <row r="20" spans="2:28" ht="20" customHeight="1"/>
    <row r="21" spans="2:28" ht="20" customHeight="1"/>
    <row r="22" spans="2:28" s="2" customFormat="1" ht="20" customHeight="1">
      <c r="B22" s="13"/>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2:28" s="122" customFormat="1" ht="180" customHeight="1">
      <c r="D23" s="440" t="str">
        <f t="shared" ref="D23:AB23" si="0">IFERROR(VLOOKUP(D24,LU_StaffCategory,2,FALSE),"")</f>
        <v>N/A</v>
      </c>
      <c r="E23" s="441" t="str">
        <f t="shared" si="0"/>
        <v>Врач-специалист (интенсивная терапия)</v>
      </c>
      <c r="F23" s="441" t="str">
        <f t="shared" si="0"/>
        <v>Врач-специалист (диализ)</v>
      </c>
      <c r="G23" s="441" t="str">
        <f t="shared" si="0"/>
        <v>Врач-специалист (ЭКМО)</v>
      </c>
      <c r="H23" s="441" t="str">
        <f t="shared" si="0"/>
        <v>Врач-специалист (радиология)</v>
      </c>
      <c r="I23" s="441" t="str">
        <f t="shared" si="0"/>
        <v xml:space="preserve">Врач-специалист (госпитальная медицина) </v>
      </c>
      <c r="J23" s="441" t="str">
        <f t="shared" si="0"/>
        <v>Специалист-профессионал по сестринской помощи (амбулаторные больные)</v>
      </c>
      <c r="K23" s="441" t="str">
        <f t="shared" si="0"/>
        <v>Специалист-профессионал по сестринской помощи (палатный)</v>
      </c>
      <c r="L23" s="441" t="str">
        <f t="shared" si="0"/>
        <v>Специалист-профессионал по сестринской помощи (интенсивная терапия)</v>
      </c>
      <c r="M23" s="441" t="str">
        <f t="shared" si="0"/>
        <v>Специалист-профессионал по сестринской помощи (ЭКМО)</v>
      </c>
      <c r="N23" s="441" t="str">
        <f t="shared" si="0"/>
        <v>Специалист-профессионал по сестринской помощи (диализ)</v>
      </c>
      <c r="O23" s="441" t="str">
        <f t="shared" si="0"/>
        <v>Специалист по респираторной терапии (РТ)</v>
      </c>
      <c r="P23" s="441" t="str">
        <f t="shared" si="0"/>
        <v>Техник по обслуживанию медицинского оборудования (радиология)</v>
      </c>
      <c r="Q23" s="441" t="str">
        <f t="shared" si="0"/>
        <v>Техник-фармацевт</v>
      </c>
      <c r="R23" s="441" t="str">
        <f t="shared" si="0"/>
        <v>Техник-лаборант</v>
      </c>
      <c r="S23" s="441" t="str">
        <f t="shared" si="0"/>
        <v>Фармацевт</v>
      </c>
      <c r="T23" s="441" t="str">
        <f t="shared" si="0"/>
        <v>Диетолог и нутрициолог</v>
      </c>
      <c r="U23" s="441" t="str">
        <f t="shared" si="0"/>
        <v>Вспомогательный персонал больницы (уборщицы и санитарки)</v>
      </c>
      <c r="V23" s="441" t="str">
        <f t="shared" si="0"/>
        <v>Вспомогательный персонал больницы (медицинские секретари)</v>
      </c>
      <c r="W23" s="441" t="str">
        <f t="shared" si="0"/>
        <v>Поддержка пациентов (социальная работа и консультирование)</v>
      </c>
      <c r="X23" s="441" t="str">
        <f t="shared" si="0"/>
        <v>Поддержка пациентов (физиотерапия и трудотерапия)</v>
      </c>
      <c r="Y23" s="441" t="str">
        <f t="shared" si="0"/>
        <v>Поддержка пациентов (менеджер по ведению случаев)</v>
      </c>
      <c r="Z23" s="441" t="str">
        <f t="shared" si="0"/>
        <v>Помощник по уходу за больными/помощник врача</v>
      </c>
      <c r="AA23" s="441" t="str">
        <f t="shared" si="0"/>
        <v>N/A</v>
      </c>
      <c r="AB23" s="442" t="str">
        <f t="shared" si="0"/>
        <v>N/A</v>
      </c>
    </row>
    <row r="24" spans="2:28" s="2" customFormat="1" ht="25" customHeight="1">
      <c r="B24" s="13"/>
      <c r="C24" s="15"/>
      <c r="D24" s="309">
        <v>1</v>
      </c>
      <c r="E24" s="277">
        <v>2</v>
      </c>
      <c r="F24" s="277">
        <v>3</v>
      </c>
      <c r="G24" s="277">
        <v>4</v>
      </c>
      <c r="H24" s="277">
        <v>5</v>
      </c>
      <c r="I24" s="277">
        <v>6</v>
      </c>
      <c r="J24" s="277">
        <v>7</v>
      </c>
      <c r="K24" s="277">
        <v>8</v>
      </c>
      <c r="L24" s="277">
        <v>9</v>
      </c>
      <c r="M24" s="277">
        <v>10</v>
      </c>
      <c r="N24" s="277">
        <v>11</v>
      </c>
      <c r="O24" s="277">
        <v>12</v>
      </c>
      <c r="P24" s="277">
        <v>13</v>
      </c>
      <c r="Q24" s="277">
        <v>14</v>
      </c>
      <c r="R24" s="277">
        <v>15</v>
      </c>
      <c r="S24" s="277">
        <v>16</v>
      </c>
      <c r="T24" s="277">
        <v>17</v>
      </c>
      <c r="U24" s="277">
        <v>18</v>
      </c>
      <c r="V24" s="277">
        <v>19</v>
      </c>
      <c r="W24" s="277">
        <v>20</v>
      </c>
      <c r="X24" s="277">
        <v>21</v>
      </c>
      <c r="Y24" s="277">
        <v>22</v>
      </c>
      <c r="Z24" s="277">
        <v>23</v>
      </c>
      <c r="AA24" s="277">
        <v>24</v>
      </c>
      <c r="AB24" s="278">
        <v>25</v>
      </c>
    </row>
    <row r="25" spans="2:28" s="2" customFormat="1" ht="20" customHeight="1">
      <c r="B25" s="264">
        <v>1</v>
      </c>
      <c r="C25" s="355" t="str">
        <f t="shared" ref="C25:C31" si="1">VLOOKUP(B25,LU_Severity,2,FALSE)</f>
        <v>Легкая</v>
      </c>
      <c r="D25" s="353">
        <f ca="1">'Required Staff '!H19</f>
        <v>0</v>
      </c>
      <c r="E25" s="353">
        <f ca="1">'Required Staff '!I19</f>
        <v>0</v>
      </c>
      <c r="F25" s="353">
        <f ca="1">'Required Staff '!J19</f>
        <v>0</v>
      </c>
      <c r="G25" s="353">
        <f ca="1">'Required Staff '!K19</f>
        <v>0</v>
      </c>
      <c r="H25" s="353">
        <f ca="1">'Required Staff '!L19</f>
        <v>0</v>
      </c>
      <c r="I25" s="353">
        <f ca="1">'Required Staff '!M19</f>
        <v>0</v>
      </c>
      <c r="J25" s="353">
        <f ca="1">'Required Staff '!N19</f>
        <v>15.875209530889069</v>
      </c>
      <c r="K25" s="353">
        <f ca="1">'Required Staff '!O19</f>
        <v>0</v>
      </c>
      <c r="L25" s="353">
        <f ca="1">'Required Staff '!P19</f>
        <v>0</v>
      </c>
      <c r="M25" s="353">
        <f ca="1">'Required Staff '!Q19</f>
        <v>0</v>
      </c>
      <c r="N25" s="353">
        <f ca="1">'Required Staff '!R19</f>
        <v>0</v>
      </c>
      <c r="O25" s="353">
        <f ca="1">'Required Staff '!S19</f>
        <v>0</v>
      </c>
      <c r="P25" s="353">
        <f ca="1">'Required Staff '!T19</f>
        <v>0</v>
      </c>
      <c r="Q25" s="353">
        <f ca="1">'Required Staff '!U19</f>
        <v>0</v>
      </c>
      <c r="R25" s="353">
        <f ca="1">'Required Staff '!V19</f>
        <v>0</v>
      </c>
      <c r="S25" s="353">
        <f ca="1">'Required Staff '!W19</f>
        <v>0</v>
      </c>
      <c r="T25" s="353">
        <f ca="1">'Required Staff '!X19</f>
        <v>0</v>
      </c>
      <c r="U25" s="353">
        <f ca="1">'Required Staff '!Y19</f>
        <v>0</v>
      </c>
      <c r="V25" s="353">
        <f ca="1">'Required Staff '!Z19</f>
        <v>0</v>
      </c>
      <c r="W25" s="353">
        <f ca="1">'Required Staff '!AA19</f>
        <v>0</v>
      </c>
      <c r="X25" s="353">
        <f ca="1">'Required Staff '!AB19</f>
        <v>0</v>
      </c>
      <c r="Y25" s="353">
        <f ca="1">'Required Staff '!AC19</f>
        <v>0</v>
      </c>
      <c r="Z25" s="353">
        <f ca="1">'Required Staff '!AD19</f>
        <v>18.851811317930771</v>
      </c>
      <c r="AA25" s="353">
        <f ca="1">'Required Staff '!AE19</f>
        <v>0</v>
      </c>
      <c r="AB25" s="353">
        <f ca="1">'Required Staff '!AF19</f>
        <v>0</v>
      </c>
    </row>
    <row r="26" spans="2:28" s="2" customFormat="1" ht="20" customHeight="1">
      <c r="B26" s="264">
        <v>2</v>
      </c>
      <c r="C26" s="355" t="str">
        <f t="shared" si="1"/>
        <v>Умеренная</v>
      </c>
      <c r="D26" s="353">
        <f ca="1">'Required Staff '!H20</f>
        <v>0</v>
      </c>
      <c r="E26" s="353">
        <f ca="1">'Required Staff '!I20</f>
        <v>0</v>
      </c>
      <c r="F26" s="353">
        <f ca="1">'Required Staff '!J20</f>
        <v>0</v>
      </c>
      <c r="G26" s="353">
        <f ca="1">'Required Staff '!K20</f>
        <v>0</v>
      </c>
      <c r="H26" s="353">
        <f ca="1">'Required Staff '!L20</f>
        <v>0</v>
      </c>
      <c r="I26" s="353">
        <f ca="1">'Required Staff '!M20</f>
        <v>1.4416290990585041</v>
      </c>
      <c r="J26" s="353">
        <f ca="1">'Required Staff '!N20</f>
        <v>0</v>
      </c>
      <c r="K26" s="353">
        <f ca="1">'Required Staff '!O20</f>
        <v>10.55272500510825</v>
      </c>
      <c r="L26" s="353">
        <f ca="1">'Required Staff '!P20</f>
        <v>0</v>
      </c>
      <c r="M26" s="353">
        <f ca="1">'Required Staff '!Q20</f>
        <v>0</v>
      </c>
      <c r="N26" s="353">
        <f ca="1">'Required Staff '!R20</f>
        <v>0</v>
      </c>
      <c r="O26" s="353">
        <f ca="1">'Required Staff '!S20</f>
        <v>0</v>
      </c>
      <c r="P26" s="353">
        <f ca="1">'Required Staff '!T20</f>
        <v>0</v>
      </c>
      <c r="Q26" s="353">
        <f ca="1">'Required Staff '!U20</f>
        <v>0.72081454952925206</v>
      </c>
      <c r="R26" s="353">
        <f ca="1">'Required Staff '!V20</f>
        <v>0.95147520537861274</v>
      </c>
      <c r="S26" s="353">
        <f ca="1">'Required Staff '!W20</f>
        <v>1.4416290990585041</v>
      </c>
      <c r="T26" s="353">
        <f ca="1">'Required Staff '!X20</f>
        <v>0</v>
      </c>
      <c r="U26" s="353">
        <f ca="1">'Required Staff '!Y20</f>
        <v>0.95147520537861274</v>
      </c>
      <c r="V26" s="353">
        <f ca="1">'Required Staff '!Z20</f>
        <v>0.72081454952925206</v>
      </c>
      <c r="W26" s="353">
        <f ca="1">'Required Staff '!AA20</f>
        <v>1.4416290990585041</v>
      </c>
      <c r="X26" s="353">
        <f ca="1">'Required Staff '!AB20</f>
        <v>0</v>
      </c>
      <c r="Y26" s="353">
        <f ca="1">'Required Staff '!AC20</f>
        <v>1.4416290990585041</v>
      </c>
      <c r="Z26" s="353">
        <f ca="1">'Required Staff '!AD20</f>
        <v>0</v>
      </c>
      <c r="AA26" s="353">
        <f ca="1">'Required Staff '!AE20</f>
        <v>0</v>
      </c>
      <c r="AB26" s="353">
        <f ca="1">'Required Staff '!AF20</f>
        <v>0</v>
      </c>
    </row>
    <row r="27" spans="2:28" s="2" customFormat="1" ht="20" customHeight="1">
      <c r="B27" s="264">
        <v>3</v>
      </c>
      <c r="C27" s="355" t="str">
        <f t="shared" si="1"/>
        <v>Тяжелая</v>
      </c>
      <c r="D27" s="353">
        <f ca="1">'Required Staff '!H21</f>
        <v>0</v>
      </c>
      <c r="E27" s="353">
        <f ca="1">'Required Staff '!I21</f>
        <v>0</v>
      </c>
      <c r="F27" s="353">
        <f ca="1">'Required Staff '!J21</f>
        <v>0</v>
      </c>
      <c r="G27" s="353">
        <f ca="1">'Required Staff '!K21</f>
        <v>0</v>
      </c>
      <c r="H27" s="353">
        <f ca="1">'Required Staff '!L21</f>
        <v>0</v>
      </c>
      <c r="I27" s="353">
        <f ca="1">'Required Staff '!M21</f>
        <v>7.1936529207379527</v>
      </c>
      <c r="J27" s="353">
        <f ca="1">'Required Staff '!N21</f>
        <v>0</v>
      </c>
      <c r="K27" s="353">
        <f ca="1">'Required Staff '!O21</f>
        <v>42.812800269015149</v>
      </c>
      <c r="L27" s="353">
        <f ca="1">'Required Staff '!P21</f>
        <v>0</v>
      </c>
      <c r="M27" s="353">
        <f ca="1">'Required Staff '!Q21</f>
        <v>0</v>
      </c>
      <c r="N27" s="353">
        <f ca="1">'Required Staff '!R21</f>
        <v>0</v>
      </c>
      <c r="O27" s="353">
        <f ca="1">'Required Staff '!S21</f>
        <v>28.314411664453424</v>
      </c>
      <c r="P27" s="353">
        <f ca="1">'Required Staff '!T21</f>
        <v>0</v>
      </c>
      <c r="Q27" s="353">
        <f ca="1">'Required Staff '!U21</f>
        <v>2.2968240487669069</v>
      </c>
      <c r="R27" s="353">
        <f ca="1">'Required Staff '!V21</f>
        <v>3.0318077443723173</v>
      </c>
      <c r="S27" s="353">
        <f ca="1">'Required Staff '!W21</f>
        <v>4.5936480975338139</v>
      </c>
      <c r="T27" s="353">
        <f ca="1">'Required Staff '!X21</f>
        <v>2.2968240487669069</v>
      </c>
      <c r="U27" s="353">
        <f ca="1">'Required Staff '!Y21</f>
        <v>3.0318077443723173</v>
      </c>
      <c r="V27" s="353">
        <f ca="1">'Required Staff '!Z21</f>
        <v>2.2968240487669069</v>
      </c>
      <c r="W27" s="353">
        <f ca="1">'Required Staff '!AA21</f>
        <v>4.5936480975338139</v>
      </c>
      <c r="X27" s="353">
        <f ca="1">'Required Staff '!AB21</f>
        <v>4.5936480975338139</v>
      </c>
      <c r="Y27" s="353">
        <f ca="1">'Required Staff '!AC21</f>
        <v>4.5936480975338139</v>
      </c>
      <c r="Z27" s="353">
        <f ca="1">'Required Staff '!AD21</f>
        <v>0</v>
      </c>
      <c r="AA27" s="353">
        <f ca="1">'Required Staff '!AE21</f>
        <v>0</v>
      </c>
      <c r="AB27" s="353">
        <f ca="1">'Required Staff '!AF21</f>
        <v>0</v>
      </c>
    </row>
    <row r="28" spans="2:28" s="2" customFormat="1" ht="20" customHeight="1">
      <c r="B28" s="264">
        <v>4</v>
      </c>
      <c r="C28" s="355" t="str">
        <f t="shared" si="1"/>
        <v>Критическое состояние</v>
      </c>
      <c r="D28" s="353">
        <f ca="1">'Required Staff '!H22</f>
        <v>0</v>
      </c>
      <c r="E28" s="353">
        <f ca="1">'Required Staff '!I22</f>
        <v>2.9139964796595357</v>
      </c>
      <c r="F28" s="353">
        <f ca="1">'Required Staff '!J22</f>
        <v>0.15292109805793483</v>
      </c>
      <c r="G28" s="353">
        <f ca="1">'Required Staff '!K22</f>
        <v>0.12743424838161235</v>
      </c>
      <c r="H28" s="353">
        <f ca="1">'Required Staff '!L22</f>
        <v>0.10300935077513665</v>
      </c>
      <c r="I28" s="353">
        <f ca="1">'Required Staff '!M22</f>
        <v>0</v>
      </c>
      <c r="J28" s="353">
        <f ca="1">'Required Staff '!N22</f>
        <v>0</v>
      </c>
      <c r="K28" s="353">
        <f ca="1">'Required Staff '!O22</f>
        <v>0</v>
      </c>
      <c r="L28" s="353">
        <f ca="1">'Required Staff '!P22</f>
        <v>12.578822267334987</v>
      </c>
      <c r="M28" s="353">
        <f ca="1">'Required Staff '!Q22</f>
        <v>1.5292109805793481</v>
      </c>
      <c r="N28" s="353">
        <f ca="1">'Required Staff '!R22</f>
        <v>3.6701063533904361</v>
      </c>
      <c r="O28" s="353">
        <f ca="1">'Required Staff '!S22</f>
        <v>6.4566685846683596</v>
      </c>
      <c r="P28" s="353">
        <f ca="1">'Required Staff '!T22</f>
        <v>0.24743483227429733</v>
      </c>
      <c r="Q28" s="353">
        <f ca="1">'Required Staff '!U22</f>
        <v>0.21239041396935393</v>
      </c>
      <c r="R28" s="353">
        <f ca="1">'Required Staff '!V22</f>
        <v>0.42478082793870786</v>
      </c>
      <c r="S28" s="353">
        <f ca="1">'Required Staff '!W22</f>
        <v>0.84956165587741572</v>
      </c>
      <c r="T28" s="353">
        <f ca="1">'Required Staff '!X22</f>
        <v>0.42478082793870786</v>
      </c>
      <c r="U28" s="353">
        <f ca="1">'Required Staff '!Y22</f>
        <v>0.42478082793870786</v>
      </c>
      <c r="V28" s="353">
        <f ca="1">'Required Staff '!Z22</f>
        <v>0.21239041396935393</v>
      </c>
      <c r="W28" s="353">
        <f ca="1">'Required Staff '!AA22</f>
        <v>0.42478082793870786</v>
      </c>
      <c r="X28" s="353">
        <f ca="1">'Required Staff '!AB22</f>
        <v>0.42478082793870786</v>
      </c>
      <c r="Y28" s="353">
        <f ca="1">'Required Staff '!AC22</f>
        <v>0.42478082793870786</v>
      </c>
      <c r="Z28" s="353">
        <f ca="1">'Required Staff '!AD22</f>
        <v>0</v>
      </c>
      <c r="AA28" s="353">
        <f ca="1">'Required Staff '!AE22</f>
        <v>0</v>
      </c>
      <c r="AB28" s="353">
        <f ca="1">'Required Staff '!AF22</f>
        <v>0</v>
      </c>
    </row>
    <row r="29" spans="2:28" customFormat="1" ht="20" customHeight="1">
      <c r="B29" s="264">
        <v>5</v>
      </c>
      <c r="C29" s="355" t="str">
        <f t="shared" si="1"/>
        <v>Скрининг/Сортировка больных</v>
      </c>
      <c r="D29" s="353">
        <f ca="1">'Required Staff '!H23</f>
        <v>0</v>
      </c>
      <c r="E29" s="353">
        <f ca="1">'Required Staff '!I23</f>
        <v>0</v>
      </c>
      <c r="F29" s="353">
        <f ca="1">'Required Staff '!J23</f>
        <v>0</v>
      </c>
      <c r="G29" s="353">
        <f ca="1">'Required Staff '!K23</f>
        <v>0</v>
      </c>
      <c r="H29" s="353">
        <f ca="1">'Required Staff '!L23</f>
        <v>0</v>
      </c>
      <c r="I29" s="353">
        <f ca="1">'Required Staff '!M23</f>
        <v>0</v>
      </c>
      <c r="J29" s="353">
        <f ca="1">'Required Staff '!N23</f>
        <v>0</v>
      </c>
      <c r="K29" s="353">
        <f ca="1">'Required Staff '!O23</f>
        <v>0</v>
      </c>
      <c r="L29" s="353">
        <f ca="1">'Required Staff '!P23</f>
        <v>0</v>
      </c>
      <c r="M29" s="353">
        <f ca="1">'Required Staff '!Q23</f>
        <v>0</v>
      </c>
      <c r="N29" s="353">
        <f ca="1">'Required Staff '!R23</f>
        <v>0</v>
      </c>
      <c r="O29" s="353">
        <f ca="1">'Required Staff '!S23</f>
        <v>0</v>
      </c>
      <c r="P29" s="353">
        <f ca="1">'Required Staff '!T23</f>
        <v>0</v>
      </c>
      <c r="Q29" s="353">
        <f ca="1">'Required Staff '!U23</f>
        <v>0</v>
      </c>
      <c r="R29" s="353">
        <f ca="1">'Required Staff '!V23</f>
        <v>0</v>
      </c>
      <c r="S29" s="353">
        <f ca="1">'Required Staff '!W23</f>
        <v>0</v>
      </c>
      <c r="T29" s="353">
        <f ca="1">'Required Staff '!X23</f>
        <v>0</v>
      </c>
      <c r="U29" s="353">
        <f ca="1">'Required Staff '!Y23</f>
        <v>0</v>
      </c>
      <c r="V29" s="353">
        <f ca="1">'Required Staff '!Z23</f>
        <v>0</v>
      </c>
      <c r="W29" s="353">
        <f ca="1">'Required Staff '!AA23</f>
        <v>0</v>
      </c>
      <c r="X29" s="353">
        <f ca="1">'Required Staff '!AB23</f>
        <v>0</v>
      </c>
      <c r="Y29" s="353">
        <f ca="1">'Required Staff '!AC23</f>
        <v>0</v>
      </c>
      <c r="Z29" s="353">
        <f ca="1">'Required Staff '!AD23</f>
        <v>0</v>
      </c>
      <c r="AA29" s="353">
        <f ca="1">'Required Staff '!AE23</f>
        <v>0</v>
      </c>
      <c r="AB29" s="353">
        <f ca="1">'Required Staff '!AF23</f>
        <v>0</v>
      </c>
    </row>
    <row r="30" spans="2:28" ht="20" customHeight="1">
      <c r="B30" s="264">
        <v>6</v>
      </c>
      <c r="C30" s="355" t="str">
        <f t="shared" si="1"/>
        <v>НЕ ИСПОЛЬЗУЕТСЯ</v>
      </c>
      <c r="D30" s="353">
        <f ca="1">'Required Staff '!H24</f>
        <v>0</v>
      </c>
      <c r="E30" s="353">
        <f ca="1">'Required Staff '!I24</f>
        <v>0</v>
      </c>
      <c r="F30" s="353">
        <f ca="1">'Required Staff '!J24</f>
        <v>0</v>
      </c>
      <c r="G30" s="353">
        <f ca="1">'Required Staff '!K24</f>
        <v>0</v>
      </c>
      <c r="H30" s="353">
        <f ca="1">'Required Staff '!L24</f>
        <v>0</v>
      </c>
      <c r="I30" s="353">
        <f ca="1">'Required Staff '!M24</f>
        <v>0</v>
      </c>
      <c r="J30" s="353">
        <f ca="1">'Required Staff '!N24</f>
        <v>0</v>
      </c>
      <c r="K30" s="353">
        <f ca="1">'Required Staff '!O24</f>
        <v>0</v>
      </c>
      <c r="L30" s="353">
        <f ca="1">'Required Staff '!P24</f>
        <v>0</v>
      </c>
      <c r="M30" s="353">
        <f ca="1">'Required Staff '!Q24</f>
        <v>0</v>
      </c>
      <c r="N30" s="353">
        <f ca="1">'Required Staff '!R24</f>
        <v>0</v>
      </c>
      <c r="O30" s="353">
        <f ca="1">'Required Staff '!S24</f>
        <v>0</v>
      </c>
      <c r="P30" s="353">
        <f ca="1">'Required Staff '!T24</f>
        <v>0</v>
      </c>
      <c r="Q30" s="353">
        <f ca="1">'Required Staff '!U24</f>
        <v>0</v>
      </c>
      <c r="R30" s="353">
        <f ca="1">'Required Staff '!V24</f>
        <v>0</v>
      </c>
      <c r="S30" s="353">
        <f ca="1">'Required Staff '!W24</f>
        <v>0</v>
      </c>
      <c r="T30" s="353">
        <f ca="1">'Required Staff '!X24</f>
        <v>0</v>
      </c>
      <c r="U30" s="353">
        <f ca="1">'Required Staff '!Y24</f>
        <v>0</v>
      </c>
      <c r="V30" s="353">
        <f ca="1">'Required Staff '!Z24</f>
        <v>0</v>
      </c>
      <c r="W30" s="353">
        <f ca="1">'Required Staff '!AA24</f>
        <v>0</v>
      </c>
      <c r="X30" s="353">
        <f ca="1">'Required Staff '!AB24</f>
        <v>0</v>
      </c>
      <c r="Y30" s="353">
        <f ca="1">'Required Staff '!AC24</f>
        <v>0</v>
      </c>
      <c r="Z30" s="353">
        <f ca="1">'Required Staff '!AD24</f>
        <v>0</v>
      </c>
      <c r="AA30" s="353">
        <f ca="1">'Required Staff '!AE24</f>
        <v>0</v>
      </c>
      <c r="AB30" s="353">
        <f ca="1">'Required Staff '!AF24</f>
        <v>0</v>
      </c>
    </row>
    <row r="31" spans="2:28" ht="20" customHeight="1">
      <c r="B31" s="264">
        <v>7</v>
      </c>
      <c r="C31" s="355" t="str">
        <f t="shared" si="1"/>
        <v>НЕ ИСПОЛЬЗУЕТСЯ</v>
      </c>
      <c r="D31" s="353">
        <f ca="1">'Required Staff '!H25</f>
        <v>0</v>
      </c>
      <c r="E31" s="353">
        <f ca="1">'Required Staff '!I25</f>
        <v>0</v>
      </c>
      <c r="F31" s="353">
        <f ca="1">'Required Staff '!J25</f>
        <v>0</v>
      </c>
      <c r="G31" s="353">
        <f ca="1">'Required Staff '!K25</f>
        <v>0</v>
      </c>
      <c r="H31" s="353">
        <f ca="1">'Required Staff '!L25</f>
        <v>0</v>
      </c>
      <c r="I31" s="353">
        <f ca="1">'Required Staff '!M25</f>
        <v>0</v>
      </c>
      <c r="J31" s="353">
        <f ca="1">'Required Staff '!N25</f>
        <v>0</v>
      </c>
      <c r="K31" s="353">
        <f ca="1">'Required Staff '!O25</f>
        <v>0</v>
      </c>
      <c r="L31" s="353">
        <f ca="1">'Required Staff '!P25</f>
        <v>0</v>
      </c>
      <c r="M31" s="353">
        <f ca="1">'Required Staff '!Q25</f>
        <v>0</v>
      </c>
      <c r="N31" s="353">
        <f ca="1">'Required Staff '!R25</f>
        <v>0</v>
      </c>
      <c r="O31" s="353">
        <f ca="1">'Required Staff '!S25</f>
        <v>0</v>
      </c>
      <c r="P31" s="353">
        <f ca="1">'Required Staff '!T25</f>
        <v>0</v>
      </c>
      <c r="Q31" s="353">
        <f ca="1">'Required Staff '!U25</f>
        <v>0</v>
      </c>
      <c r="R31" s="353">
        <f ca="1">'Required Staff '!V25</f>
        <v>0</v>
      </c>
      <c r="S31" s="353">
        <f ca="1">'Required Staff '!W25</f>
        <v>0</v>
      </c>
      <c r="T31" s="353">
        <f ca="1">'Required Staff '!X25</f>
        <v>0</v>
      </c>
      <c r="U31" s="353">
        <f ca="1">'Required Staff '!Y25</f>
        <v>0</v>
      </c>
      <c r="V31" s="353">
        <f ca="1">'Required Staff '!Z25</f>
        <v>0</v>
      </c>
      <c r="W31" s="353">
        <f ca="1">'Required Staff '!AA25</f>
        <v>0</v>
      </c>
      <c r="X31" s="353">
        <f ca="1">'Required Staff '!AB25</f>
        <v>0</v>
      </c>
      <c r="Y31" s="353">
        <f ca="1">'Required Staff '!AC25</f>
        <v>0</v>
      </c>
      <c r="Z31" s="353">
        <f ca="1">'Required Staff '!AD25</f>
        <v>0</v>
      </c>
      <c r="AA31" s="353">
        <f ca="1">'Required Staff '!AE25</f>
        <v>0</v>
      </c>
      <c r="AB31" s="353">
        <f ca="1">'Required Staff '!AF25</f>
        <v>0</v>
      </c>
    </row>
  </sheetData>
  <sheetProtection algorithmName="SHA-512" hashValue="FqC8bCCUz0ORsZuErQuutsbqo86ylYjS1yLoE+ULLsb9pbx1qm3g7txxyogVdf4eTXWWsTvlth4Qo2iBfIA8cQ==" saltValue="xCUpRV0JXjzYmIe3mCNZLw==" spinCount="100000" sheet="1" objects="1" scenarios="1" autoFilter="0" pivotTables="0"/>
  <mergeCells count="1">
    <mergeCell ref="B3:I3"/>
  </mergeCells>
  <conditionalFormatting sqref="D23:AB24">
    <cfRule type="cellIs" dxfId="55" priority="2" operator="equal">
      <formula>0</formula>
    </cfRule>
  </conditionalFormatting>
  <conditionalFormatting sqref="D23:AB31">
    <cfRule type="cellIs" dxfId="54"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7"/>
  </sheetPr>
  <dimension ref="B1:AH37"/>
  <sheetViews>
    <sheetView showGridLines="0" showRowColHeaders="0" zoomScale="90" zoomScaleNormal="90" workbookViewId="0"/>
  </sheetViews>
  <sheetFormatPr baseColWidth="10" defaultColWidth="10.83203125" defaultRowHeight="14"/>
  <cols>
    <col min="1" max="1" width="2.33203125" style="15" customWidth="1"/>
    <col min="2" max="2" width="4.83203125" style="15" customWidth="1"/>
    <col min="3" max="3" width="15.6640625" style="15" customWidth="1"/>
    <col min="4" max="4" width="10.83203125" style="15" customWidth="1"/>
    <col min="5" max="5" width="16.5" style="15" customWidth="1"/>
    <col min="6" max="6" width="15.1640625" style="15" customWidth="1"/>
    <col min="7" max="7" width="10.83203125" style="15" customWidth="1"/>
    <col min="8" max="32" width="8.83203125" style="15" customWidth="1"/>
    <col min="33" max="16384" width="10.83203125" style="15"/>
  </cols>
  <sheetData>
    <row r="1" spans="2:25" s="98" customFormat="1" ht="31">
      <c r="B1" s="99" t="s">
        <v>415</v>
      </c>
      <c r="C1" s="99"/>
      <c r="D1" s="99"/>
      <c r="E1" s="99"/>
    </row>
    <row r="2" spans="2:25" customFormat="1" ht="16">
      <c r="H2" s="15"/>
    </row>
    <row r="3" spans="2:25" s="256" customFormat="1" ht="78" customHeight="1">
      <c r="B3" s="897" t="s">
        <v>418</v>
      </c>
      <c r="C3" s="898"/>
      <c r="D3" s="898"/>
      <c r="E3" s="898"/>
      <c r="F3" s="898"/>
      <c r="G3" s="898"/>
      <c r="H3" s="904"/>
      <c r="I3" s="904"/>
      <c r="J3" s="904"/>
      <c r="K3"/>
      <c r="L3"/>
      <c r="M3"/>
      <c r="N3"/>
      <c r="O3"/>
      <c r="P3"/>
      <c r="Q3"/>
      <c r="R3"/>
      <c r="S3"/>
      <c r="T3"/>
      <c r="U3"/>
      <c r="V3"/>
      <c r="W3"/>
      <c r="X3"/>
      <c r="Y3"/>
    </row>
    <row r="4" spans="2:25" customFormat="1" ht="16">
      <c r="R4" s="15"/>
    </row>
    <row r="5" spans="2:25" customFormat="1" ht="16">
      <c r="B5" s="46"/>
      <c r="C5" s="46"/>
      <c r="D5" s="47"/>
      <c r="E5" s="15"/>
      <c r="F5" s="15"/>
      <c r="G5" s="47"/>
      <c r="H5" s="47"/>
      <c r="I5" s="46"/>
      <c r="J5" s="46"/>
    </row>
    <row r="6" spans="2:25" ht="20" customHeight="1">
      <c r="C6" s="267"/>
      <c r="D6" s="265" t="s">
        <v>416</v>
      </c>
      <c r="E6" s="902" t="s">
        <v>488</v>
      </c>
      <c r="F6" s="903"/>
      <c r="G6" s="47"/>
      <c r="H6" s="47"/>
      <c r="I6" s="47"/>
      <c r="J6" s="47"/>
    </row>
    <row r="7" spans="2:25" ht="20" customHeight="1"/>
    <row r="8" spans="2:25" ht="20" customHeight="1">
      <c r="C8" s="268"/>
      <c r="D8" s="266" t="s">
        <v>398</v>
      </c>
      <c r="E8" s="900">
        <v>43949</v>
      </c>
      <c r="F8" s="901"/>
    </row>
    <row r="9" spans="2:25" ht="20" customHeight="1">
      <c r="F9" s="351"/>
    </row>
    <row r="10" spans="2:25" ht="20" customHeight="1">
      <c r="F10" s="351"/>
    </row>
    <row r="11" spans="2:25" ht="20" customHeight="1">
      <c r="F11" s="351"/>
    </row>
    <row r="12" spans="2:25" ht="20" customHeight="1">
      <c r="F12" s="351"/>
    </row>
    <row r="13" spans="2:25" ht="20" customHeight="1">
      <c r="F13" s="351"/>
    </row>
    <row r="14" spans="2:25" ht="20" customHeight="1">
      <c r="F14" s="351"/>
    </row>
    <row r="15" spans="2:25" ht="20" customHeight="1">
      <c r="F15" s="351"/>
    </row>
    <row r="16" spans="2:25" ht="20" customHeight="1">
      <c r="F16" s="351"/>
    </row>
    <row r="18" spans="2:34" s="2" customFormat="1" ht="59" customHeight="1">
      <c r="B18" s="13"/>
      <c r="C18" s="260" t="s">
        <v>152</v>
      </c>
      <c r="D18" s="284"/>
      <c r="E18" s="282" t="s">
        <v>417</v>
      </c>
      <c r="F18" s="282" t="s">
        <v>402</v>
      </c>
      <c r="G18" s="432" t="s">
        <v>419</v>
      </c>
      <c r="H18" s="433">
        <v>1</v>
      </c>
      <c r="I18" s="277">
        <v>2</v>
      </c>
      <c r="J18" s="277">
        <v>3</v>
      </c>
      <c r="K18" s="277">
        <v>4</v>
      </c>
      <c r="L18" s="277">
        <v>5</v>
      </c>
      <c r="M18" s="277">
        <v>6</v>
      </c>
      <c r="N18" s="277">
        <v>7</v>
      </c>
      <c r="O18" s="277">
        <v>8</v>
      </c>
      <c r="P18" s="277">
        <v>9</v>
      </c>
      <c r="Q18" s="277">
        <v>10</v>
      </c>
      <c r="R18" s="277">
        <v>11</v>
      </c>
      <c r="S18" s="277">
        <v>12</v>
      </c>
      <c r="T18" s="277">
        <v>13</v>
      </c>
      <c r="U18" s="277">
        <v>14</v>
      </c>
      <c r="V18" s="277">
        <v>15</v>
      </c>
      <c r="W18" s="277">
        <v>16</v>
      </c>
      <c r="X18" s="277">
        <v>17</v>
      </c>
      <c r="Y18" s="277">
        <v>18</v>
      </c>
      <c r="Z18" s="277">
        <v>19</v>
      </c>
      <c r="AA18" s="277">
        <v>20</v>
      </c>
      <c r="AB18" s="277">
        <v>21</v>
      </c>
      <c r="AC18" s="277">
        <v>22</v>
      </c>
      <c r="AD18" s="277">
        <v>23</v>
      </c>
      <c r="AE18" s="277">
        <v>24</v>
      </c>
      <c r="AF18" s="278">
        <v>25</v>
      </c>
    </row>
    <row r="19" spans="2:34" s="2" customFormat="1" ht="20" customHeight="1">
      <c r="B19" s="264">
        <v>1</v>
      </c>
      <c r="C19" s="355" t="str">
        <f t="shared" ref="C19:C25" si="0">VLOOKUP(B19,LU_Severity,2,FALSE)</f>
        <v>Легкая</v>
      </c>
      <c r="D19" s="356"/>
      <c r="E19" s="531">
        <v>100000</v>
      </c>
      <c r="F19" s="352">
        <f>VLOOKUP($E$8,LU_PaientsByDate,'Required Staff '!B19+1)</f>
        <v>793.76047654445347</v>
      </c>
      <c r="G19" s="352">
        <f t="shared" ref="G19:G25" si="1">IF($E$6="User Entry", E19,0)+IF($E$6="Date",F19,0)</f>
        <v>793.76047654445347</v>
      </c>
      <c r="H19" s="353">
        <f ca="1">IFERROR($G$19*Requirements!G15, "")</f>
        <v>0</v>
      </c>
      <c r="I19" s="353">
        <f ca="1">IFERROR($G$19*Requirements!H15, "")</f>
        <v>0</v>
      </c>
      <c r="J19" s="353">
        <f ca="1">IFERROR($G$19*Requirements!I15, "")</f>
        <v>0</v>
      </c>
      <c r="K19" s="353">
        <f ca="1">IFERROR($G$19*Requirements!J15, "")</f>
        <v>0</v>
      </c>
      <c r="L19" s="353">
        <f ca="1">IFERROR($G$19*Requirements!K15, "")</f>
        <v>0</v>
      </c>
      <c r="M19" s="353">
        <f ca="1">IFERROR($G$19*Requirements!L15, "")</f>
        <v>0</v>
      </c>
      <c r="N19" s="353">
        <f ca="1">IFERROR($G$19*Requirements!M15, "")</f>
        <v>15.875209530889069</v>
      </c>
      <c r="O19" s="353">
        <f ca="1">IFERROR($G$19*Requirements!N15, "")</f>
        <v>0</v>
      </c>
      <c r="P19" s="353">
        <f ca="1">IFERROR($G$19*Requirements!O15, "")</f>
        <v>0</v>
      </c>
      <c r="Q19" s="353">
        <f ca="1">IFERROR($G$19*Requirements!P15, "")</f>
        <v>0</v>
      </c>
      <c r="R19" s="353">
        <f ca="1">IFERROR($G$19*Requirements!Q15, "")</f>
        <v>0</v>
      </c>
      <c r="S19" s="353">
        <f ca="1">IFERROR($G$19*Requirements!R15, "")</f>
        <v>0</v>
      </c>
      <c r="T19" s="353">
        <f ca="1">IFERROR($G$19*Requirements!S15, "")</f>
        <v>0</v>
      </c>
      <c r="U19" s="353">
        <f ca="1">IFERROR($G$19*Requirements!T15, "")</f>
        <v>0</v>
      </c>
      <c r="V19" s="353">
        <f ca="1">IFERROR($G$19*Requirements!U15, "")</f>
        <v>0</v>
      </c>
      <c r="W19" s="353">
        <f ca="1">IFERROR($G$19*Requirements!V15, "")</f>
        <v>0</v>
      </c>
      <c r="X19" s="353">
        <f ca="1">IFERROR($G$19*Requirements!W15, "")</f>
        <v>0</v>
      </c>
      <c r="Y19" s="353">
        <f ca="1">IFERROR($G$19*Requirements!X15, "")</f>
        <v>0</v>
      </c>
      <c r="Z19" s="353">
        <f ca="1">IFERROR($G$19*Requirements!Y15, "")</f>
        <v>0</v>
      </c>
      <c r="AA19" s="353">
        <f ca="1">IFERROR($G$19*Requirements!Z15, "")</f>
        <v>0</v>
      </c>
      <c r="AB19" s="353">
        <f ca="1">IFERROR($G$19*Requirements!AA15, "")</f>
        <v>0</v>
      </c>
      <c r="AC19" s="353">
        <f ca="1">IFERROR($G$19*Requirements!AB15, "")</f>
        <v>0</v>
      </c>
      <c r="AD19" s="353">
        <f ca="1">IFERROR($G$19*Requirements!AC15, "")</f>
        <v>18.851811317930771</v>
      </c>
      <c r="AE19" s="353">
        <f ca="1">IFERROR($G$19*Requirements!AD15, "")</f>
        <v>0</v>
      </c>
      <c r="AF19" s="354">
        <f ca="1">IFERROR($G$19*Requirements!AE15, "")</f>
        <v>0</v>
      </c>
    </row>
    <row r="20" spans="2:34" s="2" customFormat="1" ht="20" customHeight="1">
      <c r="B20" s="264">
        <v>2</v>
      </c>
      <c r="C20" s="355" t="str">
        <f t="shared" si="0"/>
        <v>Умеренная</v>
      </c>
      <c r="D20" s="356"/>
      <c r="E20" s="531">
        <v>5000</v>
      </c>
      <c r="F20" s="352">
        <f>VLOOKUP($E$8,LU_PaientsByDate,'Required Staff '!B20+1)</f>
        <v>23.066065584936066</v>
      </c>
      <c r="G20" s="352">
        <f t="shared" si="1"/>
        <v>23.066065584936066</v>
      </c>
      <c r="H20" s="353">
        <f ca="1">IFERROR($G$20*Requirements!G16, "")</f>
        <v>0</v>
      </c>
      <c r="I20" s="353">
        <f ca="1">IFERROR($G$20*Requirements!H16, "")</f>
        <v>0</v>
      </c>
      <c r="J20" s="353">
        <f ca="1">IFERROR($G$20*Requirements!I16, "")</f>
        <v>0</v>
      </c>
      <c r="K20" s="353">
        <f ca="1">IFERROR($G$20*Requirements!J16, "")</f>
        <v>0</v>
      </c>
      <c r="L20" s="353">
        <f ca="1">IFERROR($G$20*Requirements!K16, "")</f>
        <v>0</v>
      </c>
      <c r="M20" s="353">
        <f ca="1">IFERROR($G$20*Requirements!L16, "")</f>
        <v>1.4416290990585041</v>
      </c>
      <c r="N20" s="353">
        <f ca="1">IFERROR($G$20*Requirements!M16, "")</f>
        <v>0</v>
      </c>
      <c r="O20" s="353">
        <f ca="1">IFERROR($G$20*Requirements!N16, "")</f>
        <v>10.55272500510825</v>
      </c>
      <c r="P20" s="353">
        <f ca="1">IFERROR($G$20*Requirements!O16, "")</f>
        <v>0</v>
      </c>
      <c r="Q20" s="353">
        <f ca="1">IFERROR($G$20*Requirements!P16, "")</f>
        <v>0</v>
      </c>
      <c r="R20" s="353">
        <f ca="1">IFERROR($G$20*Requirements!Q16, "")</f>
        <v>0</v>
      </c>
      <c r="S20" s="353">
        <f ca="1">IFERROR($G$20*Requirements!R16, "")</f>
        <v>0</v>
      </c>
      <c r="T20" s="353">
        <f ca="1">IFERROR($G$20*Requirements!S16, "")</f>
        <v>0</v>
      </c>
      <c r="U20" s="353">
        <f ca="1">IFERROR($G$20*Requirements!T16, "")</f>
        <v>0.72081454952925206</v>
      </c>
      <c r="V20" s="353">
        <f ca="1">IFERROR($G$20*Requirements!U16, "")</f>
        <v>0.95147520537861274</v>
      </c>
      <c r="W20" s="353">
        <f ca="1">IFERROR($G$20*Requirements!V16, "")</f>
        <v>1.4416290990585041</v>
      </c>
      <c r="X20" s="353">
        <f ca="1">IFERROR($G$20*Requirements!W16, "")</f>
        <v>0</v>
      </c>
      <c r="Y20" s="353">
        <f ca="1">IFERROR($G$20*Requirements!X16, "")</f>
        <v>0.95147520537861274</v>
      </c>
      <c r="Z20" s="353">
        <f ca="1">IFERROR($G$20*Requirements!Y16, "")</f>
        <v>0.72081454952925206</v>
      </c>
      <c r="AA20" s="353">
        <f ca="1">IFERROR($G$20*Requirements!Z16, "")</f>
        <v>1.4416290990585041</v>
      </c>
      <c r="AB20" s="353">
        <f ca="1">IFERROR($G$20*Requirements!AA16, "")</f>
        <v>0</v>
      </c>
      <c r="AC20" s="353">
        <f ca="1">IFERROR($G$20*Requirements!AB16, "")</f>
        <v>1.4416290990585041</v>
      </c>
      <c r="AD20" s="353">
        <f ca="1">IFERROR($G$20*Requirements!AC16, "")</f>
        <v>0</v>
      </c>
      <c r="AE20" s="353">
        <f ca="1">IFERROR($G$20*Requirements!AD16, "")</f>
        <v>0</v>
      </c>
      <c r="AF20" s="354">
        <f ca="1">IFERROR($G$20*Requirements!AE16, "")</f>
        <v>0</v>
      </c>
    </row>
    <row r="21" spans="2:34" s="2" customFormat="1" ht="20" customHeight="1">
      <c r="B21" s="264">
        <v>3</v>
      </c>
      <c r="C21" s="355" t="str">
        <f t="shared" si="0"/>
        <v>Тяжелая</v>
      </c>
      <c r="D21" s="356"/>
      <c r="E21" s="531">
        <v>20000</v>
      </c>
      <c r="F21" s="352">
        <f>VLOOKUP($E$8,LU_PaientsByDate,'Required Staff '!B21+1)</f>
        <v>73.498369560541022</v>
      </c>
      <c r="G21" s="352">
        <f t="shared" si="1"/>
        <v>73.498369560541022</v>
      </c>
      <c r="H21" s="353">
        <f ca="1">IFERROR($G$21*Requirements!G17, "")</f>
        <v>0</v>
      </c>
      <c r="I21" s="353">
        <f ca="1">IFERROR($G$21*Requirements!H17, "")</f>
        <v>0</v>
      </c>
      <c r="J21" s="353">
        <f ca="1">IFERROR($G$21*Requirements!I17, "")</f>
        <v>0</v>
      </c>
      <c r="K21" s="353">
        <f ca="1">IFERROR($G$21*Requirements!J17, "")</f>
        <v>0</v>
      </c>
      <c r="L21" s="353">
        <f ca="1">IFERROR($G$21*Requirements!K17, "")</f>
        <v>0</v>
      </c>
      <c r="M21" s="353">
        <f ca="1">IFERROR($G$21*Requirements!L17, "")</f>
        <v>7.1936529207379527</v>
      </c>
      <c r="N21" s="353">
        <f ca="1">IFERROR($G$21*Requirements!M17, "")</f>
        <v>0</v>
      </c>
      <c r="O21" s="353">
        <f ca="1">IFERROR($G$21*Requirements!N17, "")</f>
        <v>42.812800269015149</v>
      </c>
      <c r="P21" s="353">
        <f ca="1">IFERROR($G$21*Requirements!O17, "")</f>
        <v>0</v>
      </c>
      <c r="Q21" s="353">
        <f ca="1">IFERROR($G$21*Requirements!P17, "")</f>
        <v>0</v>
      </c>
      <c r="R21" s="353">
        <f ca="1">IFERROR($G$21*Requirements!Q17, "")</f>
        <v>0</v>
      </c>
      <c r="S21" s="353">
        <f ca="1">IFERROR($G$21*Requirements!R17, "")</f>
        <v>28.314411664453424</v>
      </c>
      <c r="T21" s="353">
        <f ca="1">IFERROR($G$21*Requirements!S17, "")</f>
        <v>0</v>
      </c>
      <c r="U21" s="353">
        <f ca="1">IFERROR($G$21*Requirements!T17, "")</f>
        <v>2.2968240487669069</v>
      </c>
      <c r="V21" s="353">
        <f ca="1">IFERROR($G$21*Requirements!U17, "")</f>
        <v>3.0318077443723173</v>
      </c>
      <c r="W21" s="353">
        <f ca="1">IFERROR($G$21*Requirements!V17, "")</f>
        <v>4.5936480975338139</v>
      </c>
      <c r="X21" s="353">
        <f ca="1">IFERROR($G$21*Requirements!W17, "")</f>
        <v>2.2968240487669069</v>
      </c>
      <c r="Y21" s="353">
        <f ca="1">IFERROR($G$21*Requirements!X17, "")</f>
        <v>3.0318077443723173</v>
      </c>
      <c r="Z21" s="353">
        <f ca="1">IFERROR($G$21*Requirements!Y17, "")</f>
        <v>2.2968240487669069</v>
      </c>
      <c r="AA21" s="353">
        <f ca="1">IFERROR($G$21*Requirements!Z17, "")</f>
        <v>4.5936480975338139</v>
      </c>
      <c r="AB21" s="353">
        <f ca="1">IFERROR($G$21*Requirements!AA17, "")</f>
        <v>4.5936480975338139</v>
      </c>
      <c r="AC21" s="353">
        <f ca="1">IFERROR($G$21*Requirements!AB17, "")</f>
        <v>4.5936480975338139</v>
      </c>
      <c r="AD21" s="353">
        <f ca="1">IFERROR($G$21*Requirements!AC17, "")</f>
        <v>0</v>
      </c>
      <c r="AE21" s="353">
        <f ca="1">IFERROR($G$21*Requirements!AD17, "")</f>
        <v>0</v>
      </c>
      <c r="AF21" s="354">
        <f ca="1">IFERROR($G$21*Requirements!AE17, "")</f>
        <v>0</v>
      </c>
    </row>
    <row r="22" spans="2:34" s="2" customFormat="1" ht="20" customHeight="1">
      <c r="B22" s="264">
        <v>4</v>
      </c>
      <c r="C22" s="355" t="str">
        <f t="shared" si="0"/>
        <v>Критическое состояние</v>
      </c>
      <c r="D22" s="356"/>
      <c r="E22" s="531">
        <v>5000</v>
      </c>
      <c r="F22" s="352">
        <f>VLOOKUP($E$8,LU_PaientsByDate,'Required Staff '!B22+1)</f>
        <v>6.7964932470193258</v>
      </c>
      <c r="G22" s="352">
        <f t="shared" si="1"/>
        <v>6.7964932470193258</v>
      </c>
      <c r="H22" s="353">
        <f ca="1">IFERROR($G$22*Requirements!G18, "")</f>
        <v>0</v>
      </c>
      <c r="I22" s="353">
        <f ca="1">IFERROR($G$22*Requirements!H18, "")</f>
        <v>2.9139964796595357</v>
      </c>
      <c r="J22" s="353">
        <f ca="1">IFERROR($G$22*Requirements!I18, "")</f>
        <v>0.15292109805793483</v>
      </c>
      <c r="K22" s="353">
        <f ca="1">IFERROR($G$22*Requirements!J18, "")</f>
        <v>0.12743424838161235</v>
      </c>
      <c r="L22" s="353">
        <f ca="1">IFERROR($G$22*Requirements!K18, "")</f>
        <v>0.10300935077513665</v>
      </c>
      <c r="M22" s="353">
        <f ca="1">IFERROR($G$22*Requirements!L18, "")</f>
        <v>0</v>
      </c>
      <c r="N22" s="353">
        <f ca="1">IFERROR($G$22*Requirements!M18, "")</f>
        <v>0</v>
      </c>
      <c r="O22" s="353">
        <f ca="1">IFERROR($G$22*Requirements!N18, "")</f>
        <v>0</v>
      </c>
      <c r="P22" s="353">
        <f ca="1">IFERROR($G$22*Requirements!O18, "")</f>
        <v>12.578822267334987</v>
      </c>
      <c r="Q22" s="353">
        <f ca="1">IFERROR($G$22*Requirements!P18, "")</f>
        <v>1.5292109805793481</v>
      </c>
      <c r="R22" s="353">
        <f ca="1">IFERROR($G$22*Requirements!Q18, "")</f>
        <v>3.6701063533904361</v>
      </c>
      <c r="S22" s="353">
        <f ca="1">IFERROR($G$22*Requirements!R18, "")</f>
        <v>6.4566685846683596</v>
      </c>
      <c r="T22" s="353">
        <f ca="1">IFERROR($G$22*Requirements!S18, "")</f>
        <v>0.24743483227429733</v>
      </c>
      <c r="U22" s="353">
        <f ca="1">IFERROR($G$22*Requirements!T18, "")</f>
        <v>0.21239041396935393</v>
      </c>
      <c r="V22" s="353">
        <f ca="1">IFERROR($G$22*Requirements!U18, "")</f>
        <v>0.42478082793870786</v>
      </c>
      <c r="W22" s="353">
        <f ca="1">IFERROR($G$22*Requirements!V18, "")</f>
        <v>0.84956165587741572</v>
      </c>
      <c r="X22" s="353">
        <f ca="1">IFERROR($G$22*Requirements!W18, "")</f>
        <v>0.42478082793870786</v>
      </c>
      <c r="Y22" s="353">
        <f ca="1">IFERROR($G$22*Requirements!X18, "")</f>
        <v>0.42478082793870786</v>
      </c>
      <c r="Z22" s="353">
        <f ca="1">IFERROR($G$22*Requirements!Y18, "")</f>
        <v>0.21239041396935393</v>
      </c>
      <c r="AA22" s="353">
        <f ca="1">IFERROR($G$22*Requirements!Z18, "")</f>
        <v>0.42478082793870786</v>
      </c>
      <c r="AB22" s="353">
        <f ca="1">IFERROR($G$22*Requirements!AA18, "")</f>
        <v>0.42478082793870786</v>
      </c>
      <c r="AC22" s="353">
        <f ca="1">IFERROR($G$22*Requirements!AB18, "")</f>
        <v>0.42478082793870786</v>
      </c>
      <c r="AD22" s="353">
        <f ca="1">IFERROR($G$22*Requirements!AC18, "")</f>
        <v>0</v>
      </c>
      <c r="AE22" s="353">
        <f ca="1">IFERROR($G$22*Requirements!AD18, "")</f>
        <v>0</v>
      </c>
      <c r="AF22" s="354">
        <f ca="1">IFERROR($G$22*Requirements!AE18, "")</f>
        <v>0</v>
      </c>
    </row>
    <row r="23" spans="2:34" customFormat="1" ht="20" customHeight="1">
      <c r="B23" s="264">
        <v>5</v>
      </c>
      <c r="C23" s="355" t="str">
        <f t="shared" si="0"/>
        <v>Скрининг/Сортировка больных</v>
      </c>
      <c r="D23" s="356"/>
      <c r="E23" s="531">
        <v>100000</v>
      </c>
      <c r="F23" s="352">
        <f>VLOOKUP($E$8,LU_PaientsByDate,'Required Staff '!B23+1)</f>
        <v>0</v>
      </c>
      <c r="G23" s="352">
        <f t="shared" si="1"/>
        <v>0</v>
      </c>
      <c r="H23" s="353">
        <f ca="1">IFERROR($G$23*Requirements!G19, "")</f>
        <v>0</v>
      </c>
      <c r="I23" s="353">
        <f ca="1">IFERROR($G$23*Requirements!H19, "")</f>
        <v>0</v>
      </c>
      <c r="J23" s="353">
        <f ca="1">IFERROR($G$23*Requirements!I19, "")</f>
        <v>0</v>
      </c>
      <c r="K23" s="353">
        <f ca="1">IFERROR($G$23*Requirements!J19, "")</f>
        <v>0</v>
      </c>
      <c r="L23" s="353">
        <f ca="1">IFERROR($G$23*Requirements!K19, "")</f>
        <v>0</v>
      </c>
      <c r="M23" s="353">
        <f ca="1">IFERROR($G$23*Requirements!L19, "")</f>
        <v>0</v>
      </c>
      <c r="N23" s="353">
        <f ca="1">IFERROR($G$23*Requirements!M19, "")</f>
        <v>0</v>
      </c>
      <c r="O23" s="353">
        <f ca="1">IFERROR($G$23*Requirements!N19, "")</f>
        <v>0</v>
      </c>
      <c r="P23" s="353">
        <f ca="1">IFERROR($G$23*Requirements!O19, "")</f>
        <v>0</v>
      </c>
      <c r="Q23" s="353">
        <f ca="1">IFERROR($G$23*Requirements!P19, "")</f>
        <v>0</v>
      </c>
      <c r="R23" s="353">
        <f ca="1">IFERROR($G$23*Requirements!Q19, "")</f>
        <v>0</v>
      </c>
      <c r="S23" s="353">
        <f ca="1">IFERROR($G$23*Requirements!R19, "")</f>
        <v>0</v>
      </c>
      <c r="T23" s="353">
        <f ca="1">IFERROR($G$23*Requirements!S19, "")</f>
        <v>0</v>
      </c>
      <c r="U23" s="353">
        <f ca="1">IFERROR($G$23*Requirements!T19, "")</f>
        <v>0</v>
      </c>
      <c r="V23" s="353">
        <f ca="1">IFERROR($G$23*Requirements!U19, "")</f>
        <v>0</v>
      </c>
      <c r="W23" s="353">
        <f ca="1">IFERROR($G$23*Requirements!V19, "")</f>
        <v>0</v>
      </c>
      <c r="X23" s="353">
        <f ca="1">IFERROR($G$23*Requirements!W19, "")</f>
        <v>0</v>
      </c>
      <c r="Y23" s="353">
        <f ca="1">IFERROR($G$23*Requirements!X19, "")</f>
        <v>0</v>
      </c>
      <c r="Z23" s="353">
        <f ca="1">IFERROR($G$23*Requirements!Y19, "")</f>
        <v>0</v>
      </c>
      <c r="AA23" s="353">
        <f ca="1">IFERROR($G$23*Requirements!Z19, "")</f>
        <v>0</v>
      </c>
      <c r="AB23" s="353">
        <f ca="1">IFERROR($G$23*Requirements!AA19, "")</f>
        <v>0</v>
      </c>
      <c r="AC23" s="353">
        <f ca="1">IFERROR($G$23*Requirements!AB19, "")</f>
        <v>0</v>
      </c>
      <c r="AD23" s="353">
        <f ca="1">IFERROR($G$23*Requirements!AC19, "")</f>
        <v>0</v>
      </c>
      <c r="AE23" s="353">
        <f ca="1">IFERROR($G$23*Requirements!AD19, "")</f>
        <v>0</v>
      </c>
      <c r="AF23" s="354">
        <f ca="1">IFERROR($G$23*Requirements!AE19, "")</f>
        <v>0</v>
      </c>
    </row>
    <row r="24" spans="2:34" ht="20" customHeight="1">
      <c r="B24" s="264">
        <v>6</v>
      </c>
      <c r="C24" s="355" t="str">
        <f t="shared" si="0"/>
        <v>НЕ ИСПОЛЬЗУЕТСЯ</v>
      </c>
      <c r="D24" s="356"/>
      <c r="E24" s="531"/>
      <c r="F24" s="352">
        <f>VLOOKUP($E$8,LU_PaientsByDate,'Required Staff '!B24+1)</f>
        <v>0</v>
      </c>
      <c r="G24" s="352">
        <f t="shared" si="1"/>
        <v>0</v>
      </c>
      <c r="H24" s="353">
        <f ca="1">IFERROR($G$24*Requirements!G20, "")</f>
        <v>0</v>
      </c>
      <c r="I24" s="353">
        <f ca="1">IFERROR($G$24*Requirements!H20, "")</f>
        <v>0</v>
      </c>
      <c r="J24" s="353">
        <f ca="1">IFERROR($G$24*Requirements!I20, "")</f>
        <v>0</v>
      </c>
      <c r="K24" s="353">
        <f ca="1">IFERROR($G$24*Requirements!J20, "")</f>
        <v>0</v>
      </c>
      <c r="L24" s="353">
        <f ca="1">IFERROR($G$24*Requirements!K20, "")</f>
        <v>0</v>
      </c>
      <c r="M24" s="353">
        <f ca="1">IFERROR($G$24*Requirements!L20, "")</f>
        <v>0</v>
      </c>
      <c r="N24" s="353">
        <f ca="1">IFERROR($G$24*Requirements!M20, "")</f>
        <v>0</v>
      </c>
      <c r="O24" s="353">
        <f ca="1">IFERROR($G$24*Requirements!N20, "")</f>
        <v>0</v>
      </c>
      <c r="P24" s="353">
        <f ca="1">IFERROR($G$24*Requirements!O20, "")</f>
        <v>0</v>
      </c>
      <c r="Q24" s="353">
        <f ca="1">IFERROR($G$24*Requirements!P20, "")</f>
        <v>0</v>
      </c>
      <c r="R24" s="353">
        <f ca="1">IFERROR($G$24*Requirements!Q20, "")</f>
        <v>0</v>
      </c>
      <c r="S24" s="353">
        <f ca="1">IFERROR($G$24*Requirements!R20, "")</f>
        <v>0</v>
      </c>
      <c r="T24" s="353">
        <f ca="1">IFERROR($G$24*Requirements!S20, "")</f>
        <v>0</v>
      </c>
      <c r="U24" s="353">
        <f ca="1">IFERROR($G$24*Requirements!T20, "")</f>
        <v>0</v>
      </c>
      <c r="V24" s="353">
        <f ca="1">IFERROR($G$24*Requirements!U20, "")</f>
        <v>0</v>
      </c>
      <c r="W24" s="353">
        <f ca="1">IFERROR($G$24*Requirements!V20, "")</f>
        <v>0</v>
      </c>
      <c r="X24" s="353">
        <f ca="1">IFERROR($G$24*Requirements!W20, "")</f>
        <v>0</v>
      </c>
      <c r="Y24" s="353">
        <f ca="1">IFERROR($G$24*Requirements!X20, "")</f>
        <v>0</v>
      </c>
      <c r="Z24" s="353">
        <f ca="1">IFERROR($G$24*Requirements!Y20, "")</f>
        <v>0</v>
      </c>
      <c r="AA24" s="353">
        <f ca="1">IFERROR($G$24*Requirements!Z20, "")</f>
        <v>0</v>
      </c>
      <c r="AB24" s="353">
        <f ca="1">IFERROR($G$24*Requirements!AA20, "")</f>
        <v>0</v>
      </c>
      <c r="AC24" s="353">
        <f ca="1">IFERROR($G$24*Requirements!AB20, "")</f>
        <v>0</v>
      </c>
      <c r="AD24" s="353">
        <f ca="1">IFERROR($G$24*Requirements!AC20, "")</f>
        <v>0</v>
      </c>
      <c r="AE24" s="353">
        <f ca="1">IFERROR($G$24*Requirements!AD20, "")</f>
        <v>0</v>
      </c>
      <c r="AF24" s="354">
        <f ca="1">IFERROR($G$24*Requirements!AE20, "")</f>
        <v>0</v>
      </c>
    </row>
    <row r="25" spans="2:34" ht="20" customHeight="1">
      <c r="B25" s="264">
        <v>7</v>
      </c>
      <c r="C25" s="355" t="str">
        <f t="shared" si="0"/>
        <v>НЕ ИСПОЛЬЗУЕТСЯ</v>
      </c>
      <c r="D25" s="356"/>
      <c r="E25" s="531"/>
      <c r="F25" s="352">
        <f>VLOOKUP($E$8,LU_PaientsByDate,'Required Staff '!B25+1)</f>
        <v>0</v>
      </c>
      <c r="G25" s="463">
        <f t="shared" si="1"/>
        <v>0</v>
      </c>
      <c r="H25" s="464">
        <f ca="1">IFERROR($G$25*Requirements!G21, "")</f>
        <v>0</v>
      </c>
      <c r="I25" s="464">
        <f ca="1">IFERROR($G$25*Requirements!H21, "")</f>
        <v>0</v>
      </c>
      <c r="J25" s="464">
        <f ca="1">IFERROR($G$25*Requirements!I21, "")</f>
        <v>0</v>
      </c>
      <c r="K25" s="464">
        <f ca="1">IFERROR($G$25*Requirements!J21, "")</f>
        <v>0</v>
      </c>
      <c r="L25" s="464">
        <f ca="1">IFERROR($G$25*Requirements!K21, "")</f>
        <v>0</v>
      </c>
      <c r="M25" s="464">
        <f ca="1">IFERROR($G$25*Requirements!L21, "")</f>
        <v>0</v>
      </c>
      <c r="N25" s="464">
        <f ca="1">IFERROR($G$25*Requirements!M21, "")</f>
        <v>0</v>
      </c>
      <c r="O25" s="464">
        <f ca="1">IFERROR($G$25*Requirements!N21, "")</f>
        <v>0</v>
      </c>
      <c r="P25" s="464">
        <f ca="1">IFERROR($G$25*Requirements!O21, "")</f>
        <v>0</v>
      </c>
      <c r="Q25" s="464">
        <f ca="1">IFERROR($G$25*Requirements!P21, "")</f>
        <v>0</v>
      </c>
      <c r="R25" s="464">
        <f ca="1">IFERROR($G$25*Requirements!Q21, "")</f>
        <v>0</v>
      </c>
      <c r="S25" s="464">
        <f ca="1">IFERROR($G$25*Requirements!R21, "")</f>
        <v>0</v>
      </c>
      <c r="T25" s="464">
        <f ca="1">IFERROR($G$25*Requirements!S21, "")</f>
        <v>0</v>
      </c>
      <c r="U25" s="464">
        <f ca="1">IFERROR($G$25*Requirements!T21, "")</f>
        <v>0</v>
      </c>
      <c r="V25" s="464">
        <f ca="1">IFERROR($G$25*Requirements!U21, "")</f>
        <v>0</v>
      </c>
      <c r="W25" s="464">
        <f ca="1">IFERROR($G$25*Requirements!V21, "")</f>
        <v>0</v>
      </c>
      <c r="X25" s="464">
        <f ca="1">IFERROR($G$25*Requirements!W21, "")</f>
        <v>0</v>
      </c>
      <c r="Y25" s="464">
        <f ca="1">IFERROR($G$25*Requirements!X21, "")</f>
        <v>0</v>
      </c>
      <c r="Z25" s="464">
        <f ca="1">IFERROR($G$25*Requirements!Y21, "")</f>
        <v>0</v>
      </c>
      <c r="AA25" s="464">
        <f ca="1">IFERROR($G$25*Requirements!Z21, "")</f>
        <v>0</v>
      </c>
      <c r="AB25" s="464">
        <f ca="1">IFERROR($G$25*Requirements!AA21, "")</f>
        <v>0</v>
      </c>
      <c r="AC25" s="464">
        <f ca="1">IFERROR($G$25*Requirements!AB21, "")</f>
        <v>0</v>
      </c>
      <c r="AD25" s="464">
        <f ca="1">IFERROR($G$25*Requirements!AC21, "")</f>
        <v>0</v>
      </c>
      <c r="AE25" s="464">
        <f ca="1">IFERROR($G$25*Requirements!AD21, "")</f>
        <v>0</v>
      </c>
      <c r="AF25" s="465">
        <f ca="1">IFERROR($G$25*Requirements!AE21, "")</f>
        <v>0</v>
      </c>
    </row>
    <row r="26" spans="2:34" ht="18" customHeight="1">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c r="AE26" s="264"/>
      <c r="AF26" s="264"/>
    </row>
    <row r="27" spans="2:34" s="117" customFormat="1" ht="25" customHeight="1">
      <c r="E27" s="342"/>
      <c r="F27" s="483"/>
      <c r="G27" s="467" t="s">
        <v>74</v>
      </c>
      <c r="H27" s="461">
        <f t="shared" ref="H27:AF27" ca="1" si="2">SUM(H19:H25)</f>
        <v>0</v>
      </c>
      <c r="I27" s="461">
        <f t="shared" ca="1" si="2"/>
        <v>2.9139964796595357</v>
      </c>
      <c r="J27" s="461">
        <f t="shared" ca="1" si="2"/>
        <v>0.15292109805793483</v>
      </c>
      <c r="K27" s="461">
        <f t="shared" ca="1" si="2"/>
        <v>0.12743424838161235</v>
      </c>
      <c r="L27" s="461">
        <f t="shared" ca="1" si="2"/>
        <v>0.10300935077513665</v>
      </c>
      <c r="M27" s="461">
        <f t="shared" ca="1" si="2"/>
        <v>8.6352820197964562</v>
      </c>
      <c r="N27" s="461">
        <f t="shared" ca="1" si="2"/>
        <v>15.875209530889069</v>
      </c>
      <c r="O27" s="461">
        <f t="shared" ca="1" si="2"/>
        <v>53.365525274123399</v>
      </c>
      <c r="P27" s="461">
        <f t="shared" ca="1" si="2"/>
        <v>12.578822267334987</v>
      </c>
      <c r="Q27" s="461">
        <f t="shared" ca="1" si="2"/>
        <v>1.5292109805793481</v>
      </c>
      <c r="R27" s="461">
        <f t="shared" ca="1" si="2"/>
        <v>3.6701063533904361</v>
      </c>
      <c r="S27" s="461">
        <f t="shared" ca="1" si="2"/>
        <v>34.771080249121781</v>
      </c>
      <c r="T27" s="461">
        <f t="shared" ca="1" si="2"/>
        <v>0.24743483227429733</v>
      </c>
      <c r="U27" s="461">
        <f t="shared" ca="1" si="2"/>
        <v>3.2300290122655131</v>
      </c>
      <c r="V27" s="461">
        <f t="shared" ca="1" si="2"/>
        <v>4.4080637776896374</v>
      </c>
      <c r="W27" s="461">
        <f t="shared" ca="1" si="2"/>
        <v>6.8848388524697341</v>
      </c>
      <c r="X27" s="461">
        <f t="shared" ca="1" si="2"/>
        <v>2.7216048767056149</v>
      </c>
      <c r="Y27" s="461">
        <f t="shared" ca="1" si="2"/>
        <v>4.4080637776896374</v>
      </c>
      <c r="Z27" s="461">
        <f t="shared" ca="1" si="2"/>
        <v>3.2300290122655131</v>
      </c>
      <c r="AA27" s="461">
        <f t="shared" ca="1" si="2"/>
        <v>6.4600580245310262</v>
      </c>
      <c r="AB27" s="461">
        <f t="shared" ca="1" si="2"/>
        <v>5.0184289254725218</v>
      </c>
      <c r="AC27" s="461">
        <f t="shared" ca="1" si="2"/>
        <v>6.4600580245310262</v>
      </c>
      <c r="AD27" s="461">
        <f t="shared" ca="1" si="2"/>
        <v>18.851811317930771</v>
      </c>
      <c r="AE27" s="461">
        <f t="shared" ca="1" si="2"/>
        <v>0</v>
      </c>
      <c r="AF27" s="462">
        <f t="shared" ca="1" si="2"/>
        <v>0</v>
      </c>
    </row>
    <row r="28" spans="2:34" s="117" customFormat="1" ht="25" customHeight="1">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row>
    <row r="29" spans="2:34" s="117" customFormat="1" ht="20" customHeight="1">
      <c r="E29" s="342"/>
      <c r="F29" s="342"/>
      <c r="G29" s="342"/>
      <c r="H29" s="434">
        <v>1</v>
      </c>
      <c r="I29" s="434">
        <v>2</v>
      </c>
      <c r="J29" s="434">
        <v>3</v>
      </c>
      <c r="K29" s="434">
        <v>4</v>
      </c>
      <c r="L29" s="434">
        <v>5</v>
      </c>
      <c r="M29" s="434">
        <v>6</v>
      </c>
      <c r="N29" s="434">
        <v>7</v>
      </c>
      <c r="O29" s="434">
        <v>8</v>
      </c>
      <c r="P29" s="434">
        <v>9</v>
      </c>
      <c r="Q29" s="434">
        <v>10</v>
      </c>
      <c r="R29" s="434">
        <v>11</v>
      </c>
      <c r="S29" s="434">
        <v>12</v>
      </c>
      <c r="T29" s="434">
        <v>13</v>
      </c>
      <c r="U29" s="434">
        <v>14</v>
      </c>
      <c r="V29" s="434">
        <v>15</v>
      </c>
      <c r="W29" s="434">
        <v>16</v>
      </c>
      <c r="X29" s="434">
        <v>17</v>
      </c>
      <c r="Y29" s="434">
        <v>18</v>
      </c>
      <c r="Z29" s="434">
        <v>19</v>
      </c>
      <c r="AA29" s="434">
        <v>20</v>
      </c>
      <c r="AB29" s="434">
        <v>21</v>
      </c>
      <c r="AC29" s="434">
        <v>22</v>
      </c>
      <c r="AD29" s="434">
        <v>23</v>
      </c>
      <c r="AE29" s="434">
        <v>24</v>
      </c>
      <c r="AF29" s="486">
        <v>25</v>
      </c>
    </row>
    <row r="30" spans="2:34" s="121" customFormat="1" ht="180" customHeight="1">
      <c r="H30" s="410" t="str">
        <f t="shared" ref="H30:AF30" si="3">IFERROR(VLOOKUP(H18,LU_StaffCategory,2,FALSE),"")</f>
        <v>N/A</v>
      </c>
      <c r="I30" s="411" t="str">
        <f t="shared" si="3"/>
        <v>Врач-специалист (интенсивная терапия)</v>
      </c>
      <c r="J30" s="411" t="str">
        <f t="shared" si="3"/>
        <v>Врач-специалист (диализ)</v>
      </c>
      <c r="K30" s="411" t="str">
        <f t="shared" si="3"/>
        <v>Врач-специалист (ЭКМО)</v>
      </c>
      <c r="L30" s="411" t="str">
        <f t="shared" si="3"/>
        <v>Врач-специалист (радиология)</v>
      </c>
      <c r="M30" s="411" t="str">
        <f t="shared" si="3"/>
        <v xml:space="preserve">Врач-специалист (госпитальная медицина) </v>
      </c>
      <c r="N30" s="411" t="str">
        <f t="shared" si="3"/>
        <v>Специалист-профессионал по сестринской помощи (амбулаторные больные)</v>
      </c>
      <c r="O30" s="411" t="str">
        <f t="shared" si="3"/>
        <v>Специалист-профессионал по сестринской помощи (палатный)</v>
      </c>
      <c r="P30" s="411" t="str">
        <f t="shared" si="3"/>
        <v>Специалист-профессионал по сестринской помощи (интенсивная терапия)</v>
      </c>
      <c r="Q30" s="411" t="str">
        <f t="shared" si="3"/>
        <v>Специалист-профессионал по сестринской помощи (ЭКМО)</v>
      </c>
      <c r="R30" s="411" t="str">
        <f t="shared" si="3"/>
        <v>Специалист-профессионал по сестринской помощи (диализ)</v>
      </c>
      <c r="S30" s="411" t="str">
        <f t="shared" si="3"/>
        <v>Специалист по респираторной терапии (РТ)</v>
      </c>
      <c r="T30" s="411" t="str">
        <f t="shared" si="3"/>
        <v>Техник по обслуживанию медицинского оборудования (радиология)</v>
      </c>
      <c r="U30" s="411" t="str">
        <f t="shared" si="3"/>
        <v>Техник-фармацевт</v>
      </c>
      <c r="V30" s="411" t="str">
        <f t="shared" si="3"/>
        <v>Техник-лаборант</v>
      </c>
      <c r="W30" s="411" t="str">
        <f t="shared" si="3"/>
        <v>Фармацевт</v>
      </c>
      <c r="X30" s="411" t="str">
        <f t="shared" si="3"/>
        <v>Диетолог и нутрициолог</v>
      </c>
      <c r="Y30" s="411" t="str">
        <f t="shared" si="3"/>
        <v>Вспомогательный персонал больницы (уборщицы и санитарки)</v>
      </c>
      <c r="Z30" s="411" t="str">
        <f t="shared" si="3"/>
        <v>Вспомогательный персонал больницы (медицинские секретари)</v>
      </c>
      <c r="AA30" s="411" t="str">
        <f t="shared" si="3"/>
        <v>Поддержка пациентов (социальная работа и консультирование)</v>
      </c>
      <c r="AB30" s="411" t="str">
        <f t="shared" si="3"/>
        <v>Поддержка пациентов (физиотерапия и трудотерапия)</v>
      </c>
      <c r="AC30" s="411" t="str">
        <f t="shared" si="3"/>
        <v>Поддержка пациентов (менеджер по ведению случаев)</v>
      </c>
      <c r="AD30" s="411" t="str">
        <f t="shared" si="3"/>
        <v>Помощник по уходу за больными/помощник врача</v>
      </c>
      <c r="AE30" s="411" t="str">
        <f t="shared" si="3"/>
        <v>N/A</v>
      </c>
      <c r="AF30" s="412" t="str">
        <f t="shared" si="3"/>
        <v>N/A</v>
      </c>
    </row>
    <row r="31" spans="2:34">
      <c r="E31" s="336"/>
      <c r="F31" s="336"/>
      <c r="G31" s="270"/>
      <c r="H31" s="279"/>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1"/>
    </row>
    <row r="32" spans="2:34">
      <c r="E32" s="336"/>
      <c r="F32" s="336"/>
      <c r="G32" s="270"/>
      <c r="H32" s="279"/>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1"/>
    </row>
    <row r="33" spans="5:32">
      <c r="E33" s="336"/>
      <c r="F33" s="336"/>
      <c r="G33" s="270"/>
      <c r="H33" s="279"/>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1"/>
    </row>
    <row r="34" spans="5:32">
      <c r="E34" s="336"/>
      <c r="F34" s="336"/>
      <c r="G34" s="270"/>
      <c r="H34" s="279"/>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1"/>
    </row>
    <row r="35" spans="5:32">
      <c r="E35" s="336"/>
      <c r="F35" s="336"/>
      <c r="G35" s="270"/>
      <c r="H35" s="279"/>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1"/>
    </row>
    <row r="36" spans="5:32">
      <c r="E36" s="336"/>
      <c r="F36" s="336"/>
      <c r="G36" s="270"/>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1"/>
    </row>
    <row r="37" spans="5:32">
      <c r="E37" s="336"/>
      <c r="F37" s="336"/>
    </row>
  </sheetData>
  <sheetProtection algorithmName="SHA-512" hashValue="smH2yl9Z8gq7VciaSI1AAEdSA7Glv2ginSku+z5bADxRTtcEC39L7MU3m8bje9fbrmBf2tUqvPsRI6093WWa8w==" saltValue="3vX+8WvzagpJtrl4P20j4g==" spinCount="100000" sheet="1" objects="1" scenarios="1" autoFilter="0" pivotTables="0"/>
  <mergeCells count="3">
    <mergeCell ref="E8:F8"/>
    <mergeCell ref="E6:F6"/>
    <mergeCell ref="B3:J3"/>
  </mergeCells>
  <conditionalFormatting sqref="H30:AF30">
    <cfRule type="cellIs" dxfId="53" priority="5" operator="equal">
      <formula>0</formula>
    </cfRule>
  </conditionalFormatting>
  <conditionalFormatting sqref="H19:AF25 H27:AF27 H30:AF36">
    <cfRule type="cellIs" dxfId="52" priority="4" operator="equal">
      <formula>0</formula>
    </cfRule>
  </conditionalFormatting>
  <conditionalFormatting sqref="A1:AF30">
    <cfRule type="expression" dxfId="51" priority="1">
      <formula>CELL("protect", A1)=0</formula>
    </cfRule>
  </conditionalFormatting>
  <dataValidations count="3">
    <dataValidation type="list" allowBlank="1" showInputMessage="1" showErrorMessage="1" sqref="E6" xr:uid="{00000000-0002-0000-0400-000000000000}">
      <formula1>"User Entry, Date"</formula1>
    </dataValidation>
    <dataValidation type="list" allowBlank="1" showInputMessage="1" showErrorMessage="1" sqref="E8" xr:uid="{00000000-0002-0000-0400-000001000000}">
      <formula1>LU_Date</formula1>
    </dataValidation>
    <dataValidation type="decimal" operator="greaterThanOrEqual" allowBlank="1" showInputMessage="1" showErrorMessage="1" sqref="E19:E25 E27:E29 G19:G25 G27" xr:uid="{00000000-0002-0000-0400-000002000000}">
      <formula1>0</formula1>
    </dataValidation>
  </dataValidations>
  <pageMargins left="0.7" right="0.7" top="0.75" bottom="0.75" header="0.3" footer="0.3"/>
  <pageSetup paperSize="8"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7"/>
  </sheetPr>
  <dimension ref="B1:BQ35"/>
  <sheetViews>
    <sheetView showGridLines="0" showRowColHeaders="0" tabSelected="1" zoomScale="90" zoomScaleNormal="90" workbookViewId="0"/>
  </sheetViews>
  <sheetFormatPr baseColWidth="10" defaultColWidth="10.83203125" defaultRowHeight="14"/>
  <cols>
    <col min="1" max="1" width="2.33203125" style="15" customWidth="1"/>
    <col min="2" max="2" width="4.83203125" style="15" customWidth="1"/>
    <col min="3" max="3" width="25.83203125" style="15" customWidth="1"/>
    <col min="4" max="4" width="45.83203125" style="15" customWidth="1"/>
    <col min="5" max="6" width="10.83203125" style="15" customWidth="1"/>
    <col min="7" max="7" width="15.83203125" style="15" customWidth="1"/>
    <col min="8" max="8" width="3.83203125" style="15" customWidth="1"/>
    <col min="9" max="10" width="10.83203125" style="15" customWidth="1"/>
    <col min="11" max="11" width="3.83203125" style="15" customWidth="1"/>
    <col min="12" max="12" width="21.5" style="15" customWidth="1"/>
    <col min="13" max="13" width="3.83203125" style="15" customWidth="1"/>
    <col min="14" max="16" width="10.83203125" style="15" customWidth="1"/>
    <col min="17" max="39" width="10.83203125" style="15"/>
    <col min="40" max="40" width="0" style="15" hidden="1" customWidth="1"/>
    <col min="41" max="41" width="8.83203125" style="15" customWidth="1"/>
    <col min="42" max="47" width="10.83203125" style="15" customWidth="1"/>
    <col min="48" max="67" width="8.83203125" style="15" customWidth="1"/>
    <col min="68" max="68" width="5.83203125" style="15" customWidth="1"/>
    <col min="69" max="16384" width="10.83203125" style="15"/>
  </cols>
  <sheetData>
    <row r="1" spans="2:69" s="98" customFormat="1" ht="31">
      <c r="C1" s="99" t="s">
        <v>420</v>
      </c>
      <c r="D1" s="99"/>
      <c r="E1" s="99"/>
      <c r="F1" s="99"/>
      <c r="AO1" s="99"/>
      <c r="AP1" s="99"/>
      <c r="AQ1" s="99"/>
      <c r="AR1" s="99"/>
      <c r="AS1" s="99"/>
      <c r="AT1" s="99"/>
      <c r="AU1" s="99"/>
    </row>
    <row r="2" spans="2:69" customFormat="1" ht="16"/>
    <row r="3" spans="2:69" s="2" customFormat="1" ht="159" customHeight="1">
      <c r="B3" s="13"/>
      <c r="C3" s="897" t="s">
        <v>421</v>
      </c>
      <c r="D3" s="899"/>
      <c r="E3" s="899"/>
      <c r="F3" s="899"/>
      <c r="G3" s="899"/>
      <c r="H3" s="904"/>
      <c r="I3" s="904"/>
      <c r="J3" s="904"/>
      <c r="K3" s="904"/>
      <c r="L3" s="904"/>
      <c r="M3" s="14"/>
      <c r="N3" s="907" t="str">
        <f t="shared" ref="N3:AL3" si="0">IFERROR(VLOOKUP(N6,LU_StaffCategory,2,FALSE),"")</f>
        <v>N/A</v>
      </c>
      <c r="O3" s="910" t="str">
        <f t="shared" si="0"/>
        <v>Врач-специалист (интенсивная терапия)</v>
      </c>
      <c r="P3" s="910" t="str">
        <f t="shared" si="0"/>
        <v>Врач-специалист (диализ)</v>
      </c>
      <c r="Q3" s="910" t="str">
        <f t="shared" si="0"/>
        <v>Врач-специалист (ЭКМО)</v>
      </c>
      <c r="R3" s="910" t="str">
        <f t="shared" si="0"/>
        <v>Врач-специалист (радиология)</v>
      </c>
      <c r="S3" s="910" t="str">
        <f t="shared" si="0"/>
        <v xml:space="preserve">Врач-специалист (госпитальная медицина) </v>
      </c>
      <c r="T3" s="910" t="str">
        <f t="shared" si="0"/>
        <v>Специалист-профессионал по сестринской помощи (амбулаторные больные)</v>
      </c>
      <c r="U3" s="910" t="str">
        <f t="shared" si="0"/>
        <v>Специалист-профессионал по сестринской помощи (палатный)</v>
      </c>
      <c r="V3" s="910" t="str">
        <f t="shared" si="0"/>
        <v>Специалист-профессионал по сестринской помощи (интенсивная терапия)</v>
      </c>
      <c r="W3" s="910" t="str">
        <f t="shared" si="0"/>
        <v>Специалист-профессионал по сестринской помощи (ЭКМО)</v>
      </c>
      <c r="X3" s="910" t="str">
        <f t="shared" si="0"/>
        <v>Специалист-профессионал по сестринской помощи (диализ)</v>
      </c>
      <c r="Y3" s="910" t="str">
        <f t="shared" si="0"/>
        <v>Специалист по респираторной терапии (РТ)</v>
      </c>
      <c r="Z3" s="910" t="str">
        <f t="shared" si="0"/>
        <v>Техник по обслуживанию медицинского оборудования (радиология)</v>
      </c>
      <c r="AA3" s="910" t="str">
        <f t="shared" si="0"/>
        <v>Техник-фармацевт</v>
      </c>
      <c r="AB3" s="910" t="str">
        <f t="shared" si="0"/>
        <v>Техник-лаборант</v>
      </c>
      <c r="AC3" s="910" t="str">
        <f t="shared" si="0"/>
        <v>Фармацевт</v>
      </c>
      <c r="AD3" s="910" t="str">
        <f t="shared" si="0"/>
        <v>Диетолог и нутрициолог</v>
      </c>
      <c r="AE3" s="910" t="str">
        <f t="shared" si="0"/>
        <v>Вспомогательный персонал больницы (уборщицы и санитарки)</v>
      </c>
      <c r="AF3" s="910" t="str">
        <f t="shared" si="0"/>
        <v>Вспомогательный персонал больницы (медицинские секретари)</v>
      </c>
      <c r="AG3" s="910" t="str">
        <f t="shared" si="0"/>
        <v>Поддержка пациентов (социальная работа и консультирование)</v>
      </c>
      <c r="AH3" s="910" t="str">
        <f t="shared" si="0"/>
        <v>Поддержка пациентов (физиотерапия и трудотерапия)</v>
      </c>
      <c r="AI3" s="910" t="str">
        <f t="shared" si="0"/>
        <v>Поддержка пациентов (менеджер по ведению случаев)</v>
      </c>
      <c r="AJ3" s="910" t="str">
        <f t="shared" si="0"/>
        <v>Помощник по уходу за больными/помощник врача</v>
      </c>
      <c r="AK3" s="910" t="str">
        <f t="shared" si="0"/>
        <v>N/A</v>
      </c>
      <c r="AL3" s="913" t="str">
        <f t="shared" si="0"/>
        <v>N/A</v>
      </c>
      <c r="AM3" s="407"/>
      <c r="AN3" s="377" t="s">
        <v>3</v>
      </c>
      <c r="AO3" s="12"/>
      <c r="AP3" s="916" t="str">
        <f t="shared" ref="AP3:BN3" si="1">IFERROR(VLOOKUP(AP6,LU_StaffCategory,2,FALSE),"")</f>
        <v>N/A</v>
      </c>
      <c r="AQ3" s="917" t="str">
        <f t="shared" si="1"/>
        <v>Врач-специалист (интенсивная терапия)</v>
      </c>
      <c r="AR3" s="917" t="str">
        <f t="shared" si="1"/>
        <v>Врач-специалист (диализ)</v>
      </c>
      <c r="AS3" s="917" t="str">
        <f t="shared" si="1"/>
        <v>Врач-специалист (ЭКМО)</v>
      </c>
      <c r="AT3" s="917" t="str">
        <f t="shared" si="1"/>
        <v>Врач-специалист (радиология)</v>
      </c>
      <c r="AU3" s="917" t="str">
        <f t="shared" si="1"/>
        <v xml:space="preserve">Врач-специалист (госпитальная медицина) </v>
      </c>
      <c r="AV3" s="917" t="str">
        <f t="shared" si="1"/>
        <v>Специалист-профессионал по сестринской помощи (амбулаторные больные)</v>
      </c>
      <c r="AW3" s="917" t="str">
        <f t="shared" si="1"/>
        <v>Специалист-профессионал по сестринской помощи (палатный)</v>
      </c>
      <c r="AX3" s="917" t="str">
        <f t="shared" si="1"/>
        <v>Специалист-профессионал по сестринской помощи (интенсивная терапия)</v>
      </c>
      <c r="AY3" s="917" t="str">
        <f t="shared" si="1"/>
        <v>Специалист-профессионал по сестринской помощи (ЭКМО)</v>
      </c>
      <c r="AZ3" s="917" t="str">
        <f t="shared" si="1"/>
        <v>Специалист-профессионал по сестринской помощи (диализ)</v>
      </c>
      <c r="BA3" s="917" t="str">
        <f t="shared" si="1"/>
        <v>Специалист по респираторной терапии (РТ)</v>
      </c>
      <c r="BB3" s="917" t="str">
        <f t="shared" si="1"/>
        <v>Техник по обслуживанию медицинского оборудования (радиология)</v>
      </c>
      <c r="BC3" s="917" t="str">
        <f t="shared" si="1"/>
        <v>Техник-фармацевт</v>
      </c>
      <c r="BD3" s="917" t="str">
        <f t="shared" si="1"/>
        <v>Техник-лаборант</v>
      </c>
      <c r="BE3" s="917" t="str">
        <f t="shared" si="1"/>
        <v>Фармацевт</v>
      </c>
      <c r="BF3" s="917" t="str">
        <f t="shared" si="1"/>
        <v>Диетолог и нутрициолог</v>
      </c>
      <c r="BG3" s="917" t="str">
        <f t="shared" si="1"/>
        <v>Вспомогательный персонал больницы (уборщицы и санитарки)</v>
      </c>
      <c r="BH3" s="917" t="str">
        <f t="shared" si="1"/>
        <v>Вспомогательный персонал больницы (медицинские секретари)</v>
      </c>
      <c r="BI3" s="917" t="str">
        <f t="shared" si="1"/>
        <v>Поддержка пациентов (социальная работа и консультирование)</v>
      </c>
      <c r="BJ3" s="917" t="str">
        <f t="shared" si="1"/>
        <v>Поддержка пациентов (физиотерапия и трудотерапия)</v>
      </c>
      <c r="BK3" s="408" t="str">
        <f t="shared" si="1"/>
        <v>Поддержка пациентов (менеджер по ведению случаев)</v>
      </c>
      <c r="BL3" s="917" t="str">
        <f t="shared" si="1"/>
        <v>Помощник по уходу за больными/помощник врача</v>
      </c>
      <c r="BM3" s="917" t="str">
        <f t="shared" si="1"/>
        <v>N/A</v>
      </c>
      <c r="BN3" s="917" t="str">
        <f t="shared" si="1"/>
        <v>N/A</v>
      </c>
      <c r="BO3" s="409"/>
      <c r="BP3" s="12"/>
      <c r="BQ3" s="13"/>
    </row>
    <row r="4" spans="2:69" s="2" customFormat="1" ht="20" customHeight="1">
      <c r="B4" s="13"/>
      <c r="C4" s="438"/>
      <c r="D4" s="438"/>
      <c r="E4" s="438"/>
      <c r="F4" s="438"/>
      <c r="G4" s="438"/>
      <c r="H4"/>
      <c r="I4" s="392"/>
      <c r="J4" s="13"/>
      <c r="K4" s="13"/>
      <c r="L4" s="14"/>
      <c r="M4" s="14"/>
      <c r="N4" s="908"/>
      <c r="O4" s="911"/>
      <c r="P4" s="911"/>
      <c r="Q4" s="911"/>
      <c r="R4" s="911"/>
      <c r="S4" s="911"/>
      <c r="T4" s="911"/>
      <c r="U4" s="911"/>
      <c r="V4" s="911"/>
      <c r="W4" s="911"/>
      <c r="X4" s="911"/>
      <c r="Y4" s="911"/>
      <c r="Z4" s="911"/>
      <c r="AA4" s="911"/>
      <c r="AB4" s="911"/>
      <c r="AC4" s="911"/>
      <c r="AD4" s="911"/>
      <c r="AE4" s="911"/>
      <c r="AF4" s="911"/>
      <c r="AG4" s="911"/>
      <c r="AH4" s="911"/>
      <c r="AI4" s="911"/>
      <c r="AJ4" s="911"/>
      <c r="AK4" s="911"/>
      <c r="AL4" s="914"/>
      <c r="AM4" s="421"/>
      <c r="AN4" s="377"/>
      <c r="AO4" s="12"/>
      <c r="AP4" s="908"/>
      <c r="AQ4" s="911"/>
      <c r="AR4" s="911"/>
      <c r="AS4" s="911"/>
      <c r="AT4" s="911"/>
      <c r="AU4" s="911"/>
      <c r="AV4" s="911"/>
      <c r="AW4" s="911"/>
      <c r="AX4" s="911"/>
      <c r="AY4" s="911"/>
      <c r="AZ4" s="911"/>
      <c r="BA4" s="911"/>
      <c r="BB4" s="911"/>
      <c r="BC4" s="911"/>
      <c r="BD4" s="911"/>
      <c r="BE4" s="911"/>
      <c r="BF4" s="911"/>
      <c r="BG4" s="911"/>
      <c r="BH4" s="911"/>
      <c r="BI4" s="911"/>
      <c r="BJ4" s="911"/>
      <c r="BK4" s="408"/>
      <c r="BL4" s="911"/>
      <c r="BM4" s="911"/>
      <c r="BN4" s="911"/>
      <c r="BO4" s="409"/>
      <c r="BP4" s="12"/>
      <c r="BQ4" s="13"/>
    </row>
    <row r="5" spans="2:69" s="2" customFormat="1" ht="39" customHeight="1">
      <c r="B5" s="13"/>
      <c r="C5" s="120"/>
      <c r="D5" s="269"/>
      <c r="E5" s="12"/>
      <c r="F5" s="349" t="s">
        <v>422</v>
      </c>
      <c r="G5" s="422"/>
      <c r="H5"/>
      <c r="I5" s="905" t="s">
        <v>425</v>
      </c>
      <c r="J5" s="906"/>
      <c r="K5" s="435"/>
      <c r="L5" s="879" t="s">
        <v>427</v>
      </c>
      <c r="M5" s="14"/>
      <c r="N5" s="909"/>
      <c r="O5" s="912"/>
      <c r="P5" s="912"/>
      <c r="Q5" s="912"/>
      <c r="R5" s="912"/>
      <c r="S5" s="912"/>
      <c r="T5" s="912"/>
      <c r="U5" s="912"/>
      <c r="V5" s="912"/>
      <c r="W5" s="912"/>
      <c r="X5" s="912"/>
      <c r="Y5" s="912"/>
      <c r="Z5" s="912"/>
      <c r="AA5" s="912"/>
      <c r="AB5" s="912"/>
      <c r="AC5" s="912"/>
      <c r="AD5" s="912"/>
      <c r="AE5" s="912"/>
      <c r="AF5" s="912"/>
      <c r="AG5" s="912"/>
      <c r="AH5" s="912"/>
      <c r="AI5" s="912"/>
      <c r="AJ5" s="912"/>
      <c r="AK5" s="912"/>
      <c r="AL5" s="915"/>
      <c r="AM5" s="421"/>
      <c r="AN5" s="377"/>
      <c r="AO5" s="12"/>
      <c r="AP5" s="909"/>
      <c r="AQ5" s="912"/>
      <c r="AR5" s="912"/>
      <c r="AS5" s="912"/>
      <c r="AT5" s="912"/>
      <c r="AU5" s="912"/>
      <c r="AV5" s="912"/>
      <c r="AW5" s="912"/>
      <c r="AX5" s="912"/>
      <c r="AY5" s="912"/>
      <c r="AZ5" s="912"/>
      <c r="BA5" s="912"/>
      <c r="BB5" s="912"/>
      <c r="BC5" s="912"/>
      <c r="BD5" s="912"/>
      <c r="BE5" s="912"/>
      <c r="BF5" s="912"/>
      <c r="BG5" s="912"/>
      <c r="BH5" s="912"/>
      <c r="BI5" s="912"/>
      <c r="BJ5" s="912"/>
      <c r="BK5" s="408"/>
      <c r="BL5" s="912"/>
      <c r="BM5" s="912"/>
      <c r="BN5" s="912"/>
      <c r="BO5" s="409"/>
      <c r="BP5" s="12"/>
      <c r="BQ5" s="13"/>
    </row>
    <row r="6" spans="2:69" s="423" customFormat="1" ht="38" customHeight="1">
      <c r="C6" s="424" t="s">
        <v>197</v>
      </c>
      <c r="D6" s="425" t="s">
        <v>198</v>
      </c>
      <c r="E6" s="425" t="s">
        <v>152</v>
      </c>
      <c r="F6" s="425" t="s">
        <v>423</v>
      </c>
      <c r="G6" s="425" t="s">
        <v>424</v>
      </c>
      <c r="H6"/>
      <c r="I6" s="426" t="s">
        <v>426</v>
      </c>
      <c r="J6" s="426" t="s">
        <v>423</v>
      </c>
      <c r="K6" s="435"/>
      <c r="L6" s="532" t="s">
        <v>511</v>
      </c>
      <c r="M6" s="14"/>
      <c r="N6" s="272">
        <v>1</v>
      </c>
      <c r="O6" s="273">
        <v>2</v>
      </c>
      <c r="P6" s="273">
        <v>3</v>
      </c>
      <c r="Q6" s="273">
        <v>4</v>
      </c>
      <c r="R6" s="273">
        <v>5</v>
      </c>
      <c r="S6" s="273">
        <v>6</v>
      </c>
      <c r="T6" s="273">
        <v>7</v>
      </c>
      <c r="U6" s="273">
        <v>8</v>
      </c>
      <c r="V6" s="273">
        <v>9</v>
      </c>
      <c r="W6" s="273">
        <v>10</v>
      </c>
      <c r="X6" s="273">
        <v>11</v>
      </c>
      <c r="Y6" s="273">
        <v>12</v>
      </c>
      <c r="Z6" s="273">
        <v>13</v>
      </c>
      <c r="AA6" s="273">
        <v>14</v>
      </c>
      <c r="AB6" s="273">
        <v>15</v>
      </c>
      <c r="AC6" s="273">
        <v>16</v>
      </c>
      <c r="AD6" s="273">
        <v>17</v>
      </c>
      <c r="AE6" s="273">
        <v>18</v>
      </c>
      <c r="AF6" s="273">
        <v>19</v>
      </c>
      <c r="AG6" s="273">
        <v>20</v>
      </c>
      <c r="AH6" s="273">
        <v>21</v>
      </c>
      <c r="AI6" s="273">
        <v>22</v>
      </c>
      <c r="AJ6" s="273">
        <v>23</v>
      </c>
      <c r="AK6" s="273">
        <v>24</v>
      </c>
      <c r="AL6" s="274">
        <v>25</v>
      </c>
      <c r="AM6" s="427" t="s">
        <v>81</v>
      </c>
      <c r="AN6" s="428"/>
      <c r="AO6" s="429"/>
      <c r="AP6" s="272">
        <v>1</v>
      </c>
      <c r="AQ6" s="273">
        <v>2</v>
      </c>
      <c r="AR6" s="273">
        <v>3</v>
      </c>
      <c r="AS6" s="273">
        <v>4</v>
      </c>
      <c r="AT6" s="273">
        <v>5</v>
      </c>
      <c r="AU6" s="273">
        <v>6</v>
      </c>
      <c r="AV6" s="273">
        <v>7</v>
      </c>
      <c r="AW6" s="273">
        <v>8</v>
      </c>
      <c r="AX6" s="273">
        <v>9</v>
      </c>
      <c r="AY6" s="273">
        <v>10</v>
      </c>
      <c r="AZ6" s="273">
        <v>11</v>
      </c>
      <c r="BA6" s="273">
        <v>12</v>
      </c>
      <c r="BB6" s="273">
        <v>13</v>
      </c>
      <c r="BC6" s="273">
        <v>14</v>
      </c>
      <c r="BD6" s="273">
        <v>15</v>
      </c>
      <c r="BE6" s="273">
        <v>16</v>
      </c>
      <c r="BF6" s="273">
        <v>17</v>
      </c>
      <c r="BG6" s="273">
        <v>18</v>
      </c>
      <c r="BH6" s="273">
        <v>19</v>
      </c>
      <c r="BI6" s="273">
        <v>20</v>
      </c>
      <c r="BJ6" s="273">
        <v>21</v>
      </c>
      <c r="BK6" s="273">
        <v>22</v>
      </c>
      <c r="BL6" s="273">
        <v>23</v>
      </c>
      <c r="BM6" s="273">
        <v>24</v>
      </c>
      <c r="BN6" s="274">
        <v>25</v>
      </c>
      <c r="BO6" s="430" t="s">
        <v>4</v>
      </c>
      <c r="BP6" s="429"/>
      <c r="BQ6" s="431"/>
    </row>
    <row r="7" spans="2:69" ht="20" customHeight="1">
      <c r="B7" s="323">
        <v>1</v>
      </c>
      <c r="C7" s="357" t="str">
        <f>IF('Health Facility'!B8&lt;&gt;"",'Health Facility'!C8, "")</f>
        <v>Cеверный регион</v>
      </c>
      <c r="D7" s="357" t="str">
        <f>IF('Health Facility'!B8&lt;&gt;"",'Health Facility'!D8, "")</f>
        <v>Помощь больным в критическом состоянии</v>
      </c>
      <c r="E7" s="391">
        <f>IF('Health Facility'!E8&lt;&gt;"", 'Health Facility'!E8, "")</f>
        <v>4</v>
      </c>
      <c r="F7" s="436">
        <f>IF(ISBLANK('Health Facility'!F8), "", 'Health Facility'!F8)</f>
        <v>90</v>
      </c>
      <c r="G7" s="359">
        <f ca="1">IF(Requirements!AF26&lt;&gt;0, Requirements!AF26, "")</f>
        <v>88.888888888888886</v>
      </c>
      <c r="H7"/>
      <c r="I7" s="544">
        <v>150</v>
      </c>
      <c r="J7" s="437">
        <f>IF(AND(E7&lt;&gt;1, E7&lt;&gt;5), IF(AND(I7="", F7=""), "", F7-I7), "N/A")</f>
        <v>-60</v>
      </c>
      <c r="K7" s="435"/>
      <c r="L7" s="389">
        <f>IF($L$6="Current capacity",G7, IF($L$6="Current beds", F7, IF(I7&lt;&gt;"", I7, "")))</f>
        <v>90</v>
      </c>
      <c r="M7" s="14"/>
      <c r="N7" s="360">
        <f ca="1">IFERROR(IF($E7&lt;&gt;"",  'Health Care Resources'!F11-$L7*(OFFSET(Requirements!G$15,$E7-1,0)), ""), "")</f>
        <v>0</v>
      </c>
      <c r="O7" s="360">
        <f ca="1">IFERROR(IF($E7&lt;&gt;"",  'Health Care Resources'!G11-$L7*(OFFSET(Requirements!H$15,$E7-1,0)), ""), "")</f>
        <v>11.412500000000001</v>
      </c>
      <c r="P7" s="360">
        <f ca="1">IFERROR(IF($E7&lt;&gt;"",  'Health Care Resources'!H11-$L7*(OFFSET(Requirements!I$15,$E7-1,0)), ""), "")</f>
        <v>-2.4999999999999911E-2</v>
      </c>
      <c r="Q7" s="360">
        <f ca="1">IFERROR(IF($E7&lt;&gt;"",  'Health Care Resources'!I11-$L7*(OFFSET(Requirements!J$15,$E7-1,0)), ""), "")</f>
        <v>0.3125</v>
      </c>
      <c r="R7" s="360">
        <f ca="1">IFERROR(IF($E7&lt;&gt;"",  'Health Care Resources'!J11-$L7*(OFFSET(Requirements!K$15,$E7-1,0)), ""), "")</f>
        <v>0.63593750000000004</v>
      </c>
      <c r="S7" s="360">
        <f ca="1">IFERROR(IF($E7&lt;&gt;"",  'Health Care Resources'!K11-$L7*(OFFSET(Requirements!L$15,$E7-1,0)), ""), "")</f>
        <v>0</v>
      </c>
      <c r="T7" s="360">
        <f ca="1">IFERROR(IF($E7&lt;&gt;"",  'Health Care Resources'!L11-$L7*(OFFSET(Requirements!M$15,$E7-1,0)), ""), "")</f>
        <v>0</v>
      </c>
      <c r="U7" s="360">
        <f ca="1">IFERROR(IF($E7&lt;&gt;"",  'Health Care Resources'!M11-$L7*(OFFSET(Requirements!N$15,$E7-1,0)), ""), "")</f>
        <v>0</v>
      </c>
      <c r="V7" s="360">
        <f ca="1">IFERROR(IF($E7&lt;&gt;"",  'Health Care Resources'!N11-$L7*(OFFSET(Requirements!O$15,$E7-1,0)), ""), "")</f>
        <v>33.4296875</v>
      </c>
      <c r="W7" s="360">
        <f ca="1">IFERROR(IF($E7&lt;&gt;"",  'Health Care Resources'!O11-$L7*(OFFSET(Requirements!P$15,$E7-1,0)), ""), "")</f>
        <v>9.7500000000000036</v>
      </c>
      <c r="X7" s="360">
        <f ca="1">IFERROR(IF($E7&lt;&gt;"",  'Health Care Resources'!P11-$L7*(OFFSET(Requirements!Q$15,$E7-1,0)), ""), "")</f>
        <v>1.3999999999999986</v>
      </c>
      <c r="Y7" s="360">
        <f ca="1">IFERROR(IF($E7&lt;&gt;"",  'Health Care Resources'!Q11-$L7*(OFFSET(Requirements!R$15,$E7-1,0)), ""), "")</f>
        <v>214.5</v>
      </c>
      <c r="Z7" s="360">
        <f ca="1">IFERROR(IF($E7&lt;&gt;"",  'Health Care Resources'!R11-$L7*(OFFSET(Requirements!S$15,$E7-1,0)), ""), "")</f>
        <v>6.7234374999999993</v>
      </c>
      <c r="AA7" s="360">
        <f ca="1">IFERROR(IF($E7&lt;&gt;"",  'Health Care Resources'!S11-$L7*(OFFSET(Requirements!T$15,$E7-1,0)), ""), "")</f>
        <v>37.1875</v>
      </c>
      <c r="AB7" s="360">
        <f ca="1">IFERROR(IF($E7&lt;&gt;"",  'Health Care Resources'!T11-$L7*(OFFSET(Requirements!U$15,$E7-1,0)), ""), "")</f>
        <v>44.375</v>
      </c>
      <c r="AC7" s="360">
        <f ca="1">IFERROR(IF($E7&lt;&gt;"",  'Health Care Resources'!U11-$L7*(OFFSET(Requirements!V$15,$E7-1,0)), ""), "")</f>
        <v>38.75</v>
      </c>
      <c r="AD7" s="360">
        <f ca="1">IFERROR(IF($E7&lt;&gt;"",  'Health Care Resources'!V11-$L7*(OFFSET(Requirements!W$15,$E7-1,0)), ""), "")</f>
        <v>19.375</v>
      </c>
      <c r="AE7" s="360">
        <f ca="1">IFERROR(IF($E7&lt;&gt;"",  'Health Care Resources'!W11-$L7*(OFFSET(Requirements!X$15,$E7-1,0)), ""), "")</f>
        <v>34.375</v>
      </c>
      <c r="AF7" s="360">
        <f ca="1">IFERROR(IF($E7&lt;&gt;"",  'Health Care Resources'!X11-$L7*(OFFSET(Requirements!Y$15,$E7-1,0)), ""), "")</f>
        <v>27.1875</v>
      </c>
      <c r="AG7" s="360">
        <f ca="1">IFERROR(IF($E7&lt;&gt;"",  'Health Care Resources'!Y11-$L7*(OFFSET(Requirements!Z$15,$E7-1,0)), ""), "")</f>
        <v>54.375</v>
      </c>
      <c r="AH7" s="360">
        <f ca="1">IFERROR(IF($E7&lt;&gt;"",  'Health Care Resources'!Z11-$L7*(OFFSET(Requirements!AA$15,$E7-1,0)), ""), "")</f>
        <v>44.375</v>
      </c>
      <c r="AI7" s="360">
        <f ca="1">IFERROR(IF($E7&lt;&gt;"",  'Health Care Resources'!AA11-$L7*(OFFSET(Requirements!AB$15,$E7-1,0)), ""), "")</f>
        <v>54.375</v>
      </c>
      <c r="AJ7" s="360">
        <f ca="1">IFERROR(IF($E7&lt;&gt;"",  'Health Care Resources'!AB11-$L7*(OFFSET(Requirements!AC$15,$E7-1,0)), ""), "")</f>
        <v>0</v>
      </c>
      <c r="AK7" s="360">
        <f ca="1">IFERROR(IF($E7&lt;&gt;"",  'Health Care Resources'!AC11-$L7*(OFFSET(Requirements!AD$15,$E7-1,0)), ""), "")</f>
        <v>0</v>
      </c>
      <c r="AL7" s="360">
        <f ca="1">IFERROR(IF($E7&lt;&gt;"",  'Health Care Resources'!AD11-$L7*(OFFSET(Requirements!AE$15,$E7-1,0)), ""), "")</f>
        <v>0</v>
      </c>
      <c r="AM7" s="394">
        <f t="shared" ref="AM7:AM26" ca="1" si="2">SUM(N7:AL7)</f>
        <v>632.51406249999991</v>
      </c>
      <c r="AN7" s="387">
        <f ca="1">IF('Health Care Resources'!AE11&lt;&gt;"", AM7, "")</f>
        <v>632.51406249999991</v>
      </c>
      <c r="AO7" s="12"/>
      <c r="AP7" s="390" t="str">
        <f>IF('Health Care Resources'!F11&lt;&gt;0, 'Health Care Resources'!F11, "")</f>
        <v/>
      </c>
      <c r="AQ7" s="390">
        <f>IF('Health Care Resources'!G11&lt;&gt;0, 'Health Care Resources'!G11, "")</f>
        <v>50</v>
      </c>
      <c r="AR7" s="390">
        <f>IF('Health Care Resources'!H11&lt;&gt;0, 'Health Care Resources'!H11, "")</f>
        <v>2</v>
      </c>
      <c r="AS7" s="390">
        <f>IF('Health Care Resources'!I11&lt;&gt;0, 'Health Care Resources'!I11, "")</f>
        <v>2</v>
      </c>
      <c r="AT7" s="390">
        <f>IF('Health Care Resources'!J11&lt;&gt;0, 'Health Care Resources'!J11, "")</f>
        <v>2</v>
      </c>
      <c r="AU7" s="390" t="str">
        <f>IF('Health Care Resources'!K11&lt;&gt;0, 'Health Care Resources'!K11, "")</f>
        <v/>
      </c>
      <c r="AV7" s="390" t="str">
        <f>IF('Health Care Resources'!L11&lt;&gt;0, 'Health Care Resources'!L11, "")</f>
        <v/>
      </c>
      <c r="AW7" s="390" t="str">
        <f>IF('Health Care Resources'!M11&lt;&gt;0, 'Health Care Resources'!M11, "")</f>
        <v/>
      </c>
      <c r="AX7" s="390">
        <f>IF('Health Care Resources'!N11&lt;&gt;0, 'Health Care Resources'!N11, "")</f>
        <v>200</v>
      </c>
      <c r="AY7" s="390">
        <f>IF('Health Care Resources'!O11&lt;&gt;0, 'Health Care Resources'!O11, "")</f>
        <v>30</v>
      </c>
      <c r="AZ7" s="390">
        <f>IF('Health Care Resources'!P11&lt;&gt;0, 'Health Care Resources'!P11, "")</f>
        <v>50</v>
      </c>
      <c r="BA7" s="390">
        <f>IF('Health Care Resources'!Q11&lt;&gt;0, 'Health Care Resources'!Q11, "")</f>
        <v>300</v>
      </c>
      <c r="BB7" s="390">
        <f>IF('Health Care Resources'!R11&lt;&gt;0, 'Health Care Resources'!R11, "")</f>
        <v>10</v>
      </c>
      <c r="BC7" s="390">
        <f>IF('Health Care Resources'!S11&lt;&gt;0, 'Health Care Resources'!S11, "")</f>
        <v>40</v>
      </c>
      <c r="BD7" s="390">
        <f>IF('Health Care Resources'!T11&lt;&gt;0, 'Health Care Resources'!T11, "")</f>
        <v>50</v>
      </c>
      <c r="BE7" s="390">
        <f>IF('Health Care Resources'!U11&lt;&gt;0, 'Health Care Resources'!U11, "")</f>
        <v>50</v>
      </c>
      <c r="BF7" s="390">
        <f>IF('Health Care Resources'!V11&lt;&gt;0, 'Health Care Resources'!V11, "")</f>
        <v>25</v>
      </c>
      <c r="BG7" s="390">
        <f>IF('Health Care Resources'!W11&lt;&gt;0, 'Health Care Resources'!W11, "")</f>
        <v>40</v>
      </c>
      <c r="BH7" s="390">
        <f>IF('Health Care Resources'!X11&lt;&gt;0, 'Health Care Resources'!X11, "")</f>
        <v>30</v>
      </c>
      <c r="BI7" s="390">
        <f>IF('Health Care Resources'!Y11&lt;&gt;0, 'Health Care Resources'!Y11, "")</f>
        <v>60</v>
      </c>
      <c r="BJ7" s="390">
        <f>IF('Health Care Resources'!Z11&lt;&gt;0, 'Health Care Resources'!Z11, "")</f>
        <v>50</v>
      </c>
      <c r="BK7" s="390">
        <f>IF('Health Care Resources'!AA11&lt;&gt;0, 'Health Care Resources'!AA11, "")</f>
        <v>60</v>
      </c>
      <c r="BL7" s="390" t="str">
        <f>IF('Health Care Resources'!AB11&lt;&gt;0, 'Health Care Resources'!AB11, "")</f>
        <v/>
      </c>
      <c r="BM7" s="390" t="str">
        <f>IF('Health Care Resources'!AC11&lt;&gt;0, 'Health Care Resources'!AC11, "")</f>
        <v/>
      </c>
      <c r="BN7" s="390" t="str">
        <f>IF('Health Care Resources'!AD11&lt;&gt;0, 'Health Care Resources'!AD11, "")</f>
        <v/>
      </c>
      <c r="BO7" s="384">
        <f>IF(SUM(AP7:BN7)&lt;&gt;0, SUM(AP7:BN7), "")</f>
        <v>1051</v>
      </c>
      <c r="BP7" s="12"/>
      <c r="BQ7" s="13"/>
    </row>
    <row r="8" spans="2:69" ht="20" customHeight="1">
      <c r="B8" s="323">
        <v>2</v>
      </c>
      <c r="C8" s="357" t="str">
        <f>IF('Health Facility'!B9&lt;&gt;"",'Health Facility'!C9, "")</f>
        <v>Cеверный регион</v>
      </c>
      <c r="D8" s="357" t="str">
        <f>IF('Health Facility'!B9&lt;&gt;"",'Health Facility'!D9, "")</f>
        <v>Помощь больным с тяжелой степенью</v>
      </c>
      <c r="E8" s="391">
        <f>IF('Health Facility'!E9&lt;&gt;"", 'Health Facility'!E9, "")</f>
        <v>3</v>
      </c>
      <c r="F8" s="436">
        <f>IF(ISBLANK('Health Facility'!F9), "", 'Health Facility'!F9)</f>
        <v>800</v>
      </c>
      <c r="G8" s="359">
        <f ca="1">IF(Requirements!AF27&lt;&gt;0, Requirements!AF27, "")</f>
        <v>778.73809032181941</v>
      </c>
      <c r="H8"/>
      <c r="I8" s="544">
        <v>1000</v>
      </c>
      <c r="J8" s="437">
        <f t="shared" ref="J8:J26" si="3">IF(AND(E8&lt;&gt;1, E8&lt;&gt;5), IF(AND(I8="", F8=""), "", F8-I8), "N/A")</f>
        <v>-200</v>
      </c>
      <c r="K8" s="435"/>
      <c r="L8" s="389">
        <f>IF($L$6="Current capacity",G8, IF($L$6="Current beds", F8, IF(I8&lt;&gt;"", I8, "")))</f>
        <v>800</v>
      </c>
      <c r="M8" s="14"/>
      <c r="N8" s="360">
        <f ca="1">IFERROR(IF($E8&lt;&gt;"",  'Health Care Resources'!F12-$L8*(OFFSET(Requirements!G$15,$E8-1,0)), ""), "")</f>
        <v>0</v>
      </c>
      <c r="O8" s="360">
        <f ca="1">IFERROR(IF($E8&lt;&gt;"",  'Health Care Resources'!G12-$L8*(OFFSET(Requirements!H$15,$E8-1,0)), ""), "")</f>
        <v>0</v>
      </c>
      <c r="P8" s="360">
        <f ca="1">IFERROR(IF($E8&lt;&gt;"",  'Health Care Resources'!H12-$L8*(OFFSET(Requirements!I$15,$E8-1,0)), ""), "")</f>
        <v>0</v>
      </c>
      <c r="Q8" s="360">
        <f ca="1">IFERROR(IF($E8&lt;&gt;"",  'Health Care Resources'!I12-$L8*(OFFSET(Requirements!J$15,$E8-1,0)), ""), "")</f>
        <v>0</v>
      </c>
      <c r="R8" s="360">
        <f ca="1">IFERROR(IF($E8&lt;&gt;"",  'Health Care Resources'!J12-$L8*(OFFSET(Requirements!K$15,$E8-1,0)), ""), "")</f>
        <v>0</v>
      </c>
      <c r="S8" s="360">
        <f ca="1">IFERROR(IF($E8&lt;&gt;"",  'Health Care Resources'!K12-$L8*(OFFSET(Requirements!L$15,$E8-1,0)), ""), "")</f>
        <v>21.700000000000003</v>
      </c>
      <c r="T8" s="360">
        <f ca="1">IFERROR(IF($E8&lt;&gt;"",  'Health Care Resources'!L12-$L8*(OFFSET(Requirements!M$15,$E8-1,0)), ""), "")</f>
        <v>0</v>
      </c>
      <c r="U8" s="360">
        <f ca="1">IFERROR(IF($E8&lt;&gt;"",  'Health Care Resources'!M12-$L8*(OFFSET(Requirements!N$15,$E8-1,0)), ""), "")</f>
        <v>284</v>
      </c>
      <c r="V8" s="360">
        <f ca="1">IFERROR(IF($E8&lt;&gt;"",  'Health Care Resources'!N12-$L8*(OFFSET(Requirements!O$15,$E8-1,0)), ""), "")</f>
        <v>0</v>
      </c>
      <c r="W8" s="360">
        <f ca="1">IFERROR(IF($E8&lt;&gt;"",  'Health Care Resources'!O12-$L8*(OFFSET(Requirements!P$15,$E8-1,0)), ""), "")</f>
        <v>0</v>
      </c>
      <c r="X8" s="360">
        <f ca="1">IFERROR(IF($E8&lt;&gt;"",  'Health Care Resources'!P12-$L8*(OFFSET(Requirements!Q$15,$E8-1,0)), ""), "")</f>
        <v>0</v>
      </c>
      <c r="Y8" s="360">
        <f ca="1">IFERROR(IF($E8&lt;&gt;"",  'Health Care Resources'!Q12-$L8*(OFFSET(Requirements!R$15,$E8-1,0)), ""), "")</f>
        <v>-8.1909090909090878</v>
      </c>
      <c r="Z8" s="360">
        <f ca="1">IFERROR(IF($E8&lt;&gt;"",  'Health Care Resources'!R12-$L8*(OFFSET(Requirements!S$15,$E8-1,0)), ""), "")</f>
        <v>0</v>
      </c>
      <c r="AA8" s="360">
        <f ca="1">IFERROR(IF($E8&lt;&gt;"",  'Health Care Resources'!S12-$L8*(OFFSET(Requirements!T$15,$E8-1,0)), ""), "")</f>
        <v>15</v>
      </c>
      <c r="AB8" s="360">
        <f ca="1">IFERROR(IF($E8&lt;&gt;"",  'Health Care Resources'!T12-$L8*(OFFSET(Requirements!U$15,$E8-1,0)), ""), "")</f>
        <v>17</v>
      </c>
      <c r="AC8" s="360">
        <f ca="1">IFERROR(IF($E8&lt;&gt;"",  'Health Care Resources'!U12-$L8*(OFFSET(Requirements!V$15,$E8-1,0)), ""), "")</f>
        <v>0</v>
      </c>
      <c r="AD8" s="360">
        <f ca="1">IFERROR(IF($E8&lt;&gt;"",  'Health Care Resources'!V12-$L8*(OFFSET(Requirements!W$15,$E8-1,0)), ""), "")</f>
        <v>0</v>
      </c>
      <c r="AE8" s="360">
        <f ca="1">IFERROR(IF($E8&lt;&gt;"",  'Health Care Resources'!W12-$L8*(OFFSET(Requirements!X$15,$E8-1,0)), ""), "")</f>
        <v>7</v>
      </c>
      <c r="AF8" s="360">
        <f ca="1">IFERROR(IF($E8&lt;&gt;"",  'Health Care Resources'!X12-$L8*(OFFSET(Requirements!Y$15,$E8-1,0)), ""), "")</f>
        <v>5</v>
      </c>
      <c r="AG8" s="360">
        <f ca="1">IFERROR(IF($E8&lt;&gt;"",  'Health Care Resources'!Y12-$L8*(OFFSET(Requirements!Z$15,$E8-1,0)), ""), "")</f>
        <v>10</v>
      </c>
      <c r="AH8" s="360">
        <f ca="1">IFERROR(IF($E8&lt;&gt;"",  'Health Care Resources'!Z12-$L8*(OFFSET(Requirements!AA$15,$E8-1,0)), ""), "")</f>
        <v>0</v>
      </c>
      <c r="AI8" s="360">
        <f ca="1">IFERROR(IF($E8&lt;&gt;"",  'Health Care Resources'!AA12-$L8*(OFFSET(Requirements!AB$15,$E8-1,0)), ""), "")</f>
        <v>10</v>
      </c>
      <c r="AJ8" s="360">
        <f ca="1">IFERROR(IF($E8&lt;&gt;"",  'Health Care Resources'!AB12-$L8*(OFFSET(Requirements!AC$15,$E8-1,0)), ""), "")</f>
        <v>0</v>
      </c>
      <c r="AK8" s="360">
        <f ca="1">IFERROR(IF($E8&lt;&gt;"",  'Health Care Resources'!AC12-$L8*(OFFSET(Requirements!AD$15,$E8-1,0)), ""), "")</f>
        <v>0</v>
      </c>
      <c r="AL8" s="360">
        <f ca="1">IFERROR(IF($E8&lt;&gt;"",  'Health Care Resources'!AD12-$L8*(OFFSET(Requirements!AE$15,$E8-1,0)), ""), "")</f>
        <v>0</v>
      </c>
      <c r="AM8" s="394">
        <f t="shared" ca="1" si="2"/>
        <v>361.5090909090909</v>
      </c>
      <c r="AN8" s="387">
        <f ca="1">IF('Health Care Resources'!AE12&lt;&gt;"", AM8, "")</f>
        <v>361.5090909090909</v>
      </c>
      <c r="AO8" s="12"/>
      <c r="AP8" s="390" t="str">
        <f>IF('Health Care Resources'!F12&lt;&gt;0, 'Health Care Resources'!F12, "")</f>
        <v/>
      </c>
      <c r="AQ8" s="390" t="str">
        <f>IF('Health Care Resources'!G12&lt;&gt;0, 'Health Care Resources'!G12, "")</f>
        <v/>
      </c>
      <c r="AR8" s="390" t="str">
        <f>IF('Health Care Resources'!H12&lt;&gt;0, 'Health Care Resources'!H12, "")</f>
        <v/>
      </c>
      <c r="AS8" s="390" t="str">
        <f>IF('Health Care Resources'!I12&lt;&gt;0, 'Health Care Resources'!I12, "")</f>
        <v/>
      </c>
      <c r="AT8" s="390" t="str">
        <f>IF('Health Care Resources'!J12&lt;&gt;0, 'Health Care Resources'!J12, "")</f>
        <v/>
      </c>
      <c r="AU8" s="390">
        <f>IF('Health Care Resources'!K12&lt;&gt;0, 'Health Care Resources'!K12, "")</f>
        <v>100</v>
      </c>
      <c r="AV8" s="390" t="str">
        <f>IF('Health Care Resources'!L12&lt;&gt;0, 'Health Care Resources'!L12, "")</f>
        <v/>
      </c>
      <c r="AW8" s="390">
        <f>IF('Health Care Resources'!M12&lt;&gt;0, 'Health Care Resources'!M12, "")</f>
        <v>750</v>
      </c>
      <c r="AX8" s="390" t="str">
        <f>IF('Health Care Resources'!N12&lt;&gt;0, 'Health Care Resources'!N12, "")</f>
        <v/>
      </c>
      <c r="AY8" s="390" t="str">
        <f>IF('Health Care Resources'!O12&lt;&gt;0, 'Health Care Resources'!O12, "")</f>
        <v/>
      </c>
      <c r="AZ8" s="390" t="str">
        <f>IF('Health Care Resources'!P12&lt;&gt;0, 'Health Care Resources'!P12, "")</f>
        <v/>
      </c>
      <c r="BA8" s="390">
        <f>IF('Health Care Resources'!Q12&lt;&gt;0, 'Health Care Resources'!Q12, "")</f>
        <v>300</v>
      </c>
      <c r="BB8" s="390" t="str">
        <f>IF('Health Care Resources'!R12&lt;&gt;0, 'Health Care Resources'!R12, "")</f>
        <v/>
      </c>
      <c r="BC8" s="390">
        <f>IF('Health Care Resources'!S12&lt;&gt;0, 'Health Care Resources'!S12, "")</f>
        <v>40</v>
      </c>
      <c r="BD8" s="390">
        <f>IF('Health Care Resources'!T12&lt;&gt;0, 'Health Care Resources'!T12, "")</f>
        <v>50</v>
      </c>
      <c r="BE8" s="390">
        <f>IF('Health Care Resources'!U12&lt;&gt;0, 'Health Care Resources'!U12, "")</f>
        <v>50</v>
      </c>
      <c r="BF8" s="390">
        <f>IF('Health Care Resources'!V12&lt;&gt;0, 'Health Care Resources'!V12, "")</f>
        <v>25</v>
      </c>
      <c r="BG8" s="390">
        <f>IF('Health Care Resources'!W12&lt;&gt;0, 'Health Care Resources'!W12, "")</f>
        <v>40</v>
      </c>
      <c r="BH8" s="390">
        <f>IF('Health Care Resources'!X12&lt;&gt;0, 'Health Care Resources'!X12, "")</f>
        <v>30</v>
      </c>
      <c r="BI8" s="390">
        <f>IF('Health Care Resources'!Y12&lt;&gt;0, 'Health Care Resources'!Y12, "")</f>
        <v>60</v>
      </c>
      <c r="BJ8" s="390">
        <f>IF('Health Care Resources'!Z12&lt;&gt;0, 'Health Care Resources'!Z12, "")</f>
        <v>50</v>
      </c>
      <c r="BK8" s="390">
        <f>IF('Health Care Resources'!AA12&lt;&gt;0, 'Health Care Resources'!AA12, "")</f>
        <v>60</v>
      </c>
      <c r="BL8" s="390" t="str">
        <f>IF('Health Care Resources'!AB12&lt;&gt;0, 'Health Care Resources'!AB12, "")</f>
        <v/>
      </c>
      <c r="BM8" s="390" t="str">
        <f>IF('Health Care Resources'!AC12&lt;&gt;0, 'Health Care Resources'!AC12, "")</f>
        <v/>
      </c>
      <c r="BN8" s="390" t="str">
        <f>IF('Health Care Resources'!AD12&lt;&gt;0, 'Health Care Resources'!AD12, "")</f>
        <v/>
      </c>
      <c r="BO8" s="384">
        <f t="shared" ref="BO8:BO26" si="4">IF(SUM(AP8:BN8)&lt;&gt;0, SUM(AP8:BN8), "")</f>
        <v>1555</v>
      </c>
      <c r="BP8" s="12"/>
      <c r="BQ8" s="13"/>
    </row>
    <row r="9" spans="2:69" ht="20" customHeight="1">
      <c r="B9" s="323">
        <v>3</v>
      </c>
      <c r="C9" s="357" t="str">
        <f>IF('Health Facility'!B10&lt;&gt;"",'Health Facility'!C10, "")</f>
        <v>Cеверный регион</v>
      </c>
      <c r="D9" s="357" t="str">
        <f>IF('Health Facility'!B10&lt;&gt;"",'Health Facility'!D10, "")</f>
        <v>Помощь больным с умеренной степенью</v>
      </c>
      <c r="E9" s="391">
        <f>IF('Health Facility'!E10&lt;&gt;"", 'Health Facility'!E10, "")</f>
        <v>2</v>
      </c>
      <c r="F9" s="436">
        <f>IF(ISBLANK('Health Facility'!F10), "", 'Health Facility'!F10)</f>
        <v>1000</v>
      </c>
      <c r="G9" s="359">
        <f ca="1">IF(Requirements!AF28&lt;&gt;0, Requirements!AF28, "")</f>
        <v>640</v>
      </c>
      <c r="H9"/>
      <c r="I9" s="544">
        <v>1000</v>
      </c>
      <c r="J9" s="437">
        <f t="shared" si="3"/>
        <v>0</v>
      </c>
      <c r="K9" s="435"/>
      <c r="L9" s="389">
        <f t="shared" ref="L9:L26" si="5">IF($L$6="Current capacity",G9, IF($L$6="Current beds", F9, IF(I9&lt;&gt;"", I9, "")))</f>
        <v>1000</v>
      </c>
      <c r="M9" s="14"/>
      <c r="N9" s="360">
        <f ca="1">IFERROR(IF($E9&lt;&gt;"",  'Health Care Resources'!F13-$L9*(OFFSET(Requirements!G$15,$E9-1,0)), ""), "")</f>
        <v>0</v>
      </c>
      <c r="O9" s="360">
        <f ca="1">IFERROR(IF($E9&lt;&gt;"",  'Health Care Resources'!G13-$L9*(OFFSET(Requirements!H$15,$E9-1,0)), ""), "")</f>
        <v>0</v>
      </c>
      <c r="P9" s="360">
        <f ca="1">IFERROR(IF($E9&lt;&gt;"",  'Health Care Resources'!H13-$L9*(OFFSET(Requirements!I$15,$E9-1,0)), ""), "")</f>
        <v>0</v>
      </c>
      <c r="Q9" s="360">
        <f ca="1">IFERROR(IF($E9&lt;&gt;"",  'Health Care Resources'!I13-$L9*(OFFSET(Requirements!J$15,$E9-1,0)), ""), "")</f>
        <v>0</v>
      </c>
      <c r="R9" s="360">
        <f ca="1">IFERROR(IF($E9&lt;&gt;"",  'Health Care Resources'!J13-$L9*(OFFSET(Requirements!K$15,$E9-1,0)), ""), "")</f>
        <v>0</v>
      </c>
      <c r="S9" s="360">
        <f ca="1">IFERROR(IF($E9&lt;&gt;"",  'Health Care Resources'!K13-$L9*(OFFSET(Requirements!L$15,$E9-1,0)), ""), "")</f>
        <v>37.5</v>
      </c>
      <c r="T9" s="360">
        <f ca="1">IFERROR(IF($E9&lt;&gt;"",  'Health Care Resources'!L13-$L9*(OFFSET(Requirements!M$15,$E9-1,0)), ""), "")</f>
        <v>0</v>
      </c>
      <c r="U9" s="360">
        <f ca="1">IFERROR(IF($E9&lt;&gt;"",  'Health Care Resources'!M13-$L9*(OFFSET(Requirements!N$15,$E9-1,0)), ""), "")</f>
        <v>292.5</v>
      </c>
      <c r="V9" s="360">
        <f ca="1">IFERROR(IF($E9&lt;&gt;"",  'Health Care Resources'!N13-$L9*(OFFSET(Requirements!O$15,$E9-1,0)), ""), "")</f>
        <v>0</v>
      </c>
      <c r="W9" s="360">
        <f ca="1">IFERROR(IF($E9&lt;&gt;"",  'Health Care Resources'!O13-$L9*(OFFSET(Requirements!P$15,$E9-1,0)), ""), "")</f>
        <v>0</v>
      </c>
      <c r="X9" s="360">
        <f ca="1">IFERROR(IF($E9&lt;&gt;"",  'Health Care Resources'!P13-$L9*(OFFSET(Requirements!Q$15,$E9-1,0)), ""), "")</f>
        <v>0</v>
      </c>
      <c r="Y9" s="360">
        <f ca="1">IFERROR(IF($E9&lt;&gt;"",  'Health Care Resources'!Q13-$L9*(OFFSET(Requirements!R$15,$E9-1,0)), ""), "")</f>
        <v>0</v>
      </c>
      <c r="Z9" s="360">
        <f ca="1">IFERROR(IF($E9&lt;&gt;"",  'Health Care Resources'!R13-$L9*(OFFSET(Requirements!S$15,$E9-1,0)), ""), "")</f>
        <v>0</v>
      </c>
      <c r="AA9" s="360">
        <f ca="1">IFERROR(IF($E9&lt;&gt;"",  'Health Care Resources'!S13-$L9*(OFFSET(Requirements!T$15,$E9-1,0)), ""), "")</f>
        <v>-11.25</v>
      </c>
      <c r="AB9" s="360">
        <f ca="1">IFERROR(IF($E9&lt;&gt;"",  'Health Care Resources'!T13-$L9*(OFFSET(Requirements!U$15,$E9-1,0)), ""), "")</f>
        <v>8.75</v>
      </c>
      <c r="AC9" s="360">
        <f ca="1">IFERROR(IF($E9&lt;&gt;"",  'Health Care Resources'!U13-$L9*(OFFSET(Requirements!V$15,$E9-1,0)), ""), "")</f>
        <v>-12.5</v>
      </c>
      <c r="AD9" s="360">
        <f ca="1">IFERROR(IF($E9&lt;&gt;"",  'Health Care Resources'!V13-$L9*(OFFSET(Requirements!W$15,$E9-1,0)), ""), "")</f>
        <v>0</v>
      </c>
      <c r="AE9" s="360">
        <f ca="1">IFERROR(IF($E9&lt;&gt;"",  'Health Care Resources'!W13-$L9*(OFFSET(Requirements!X$15,$E9-1,0)), ""), "")</f>
        <v>-1.25</v>
      </c>
      <c r="AF9" s="360">
        <f ca="1">IFERROR(IF($E9&lt;&gt;"",  'Health Care Resources'!X13-$L9*(OFFSET(Requirements!Y$15,$E9-1,0)), ""), "")</f>
        <v>-1.25</v>
      </c>
      <c r="AG9" s="360">
        <f ca="1">IFERROR(IF($E9&lt;&gt;"",  'Health Care Resources'!Y13-$L9*(OFFSET(Requirements!Z$15,$E9-1,0)), ""), "")</f>
        <v>-2.5</v>
      </c>
      <c r="AH9" s="360">
        <f ca="1">IFERROR(IF($E9&lt;&gt;"",  'Health Care Resources'!Z13-$L9*(OFFSET(Requirements!AA$15,$E9-1,0)), ""), "")</f>
        <v>0</v>
      </c>
      <c r="AI9" s="360">
        <f ca="1">IFERROR(IF($E9&lt;&gt;"",  'Health Care Resources'!AA13-$L9*(OFFSET(Requirements!AB$15,$E9-1,0)), ""), "")</f>
        <v>-2.5</v>
      </c>
      <c r="AJ9" s="360">
        <f ca="1">IFERROR(IF($E9&lt;&gt;"",  'Health Care Resources'!AB13-$L9*(OFFSET(Requirements!AC$15,$E9-1,0)), ""), "")</f>
        <v>0</v>
      </c>
      <c r="AK9" s="360">
        <f ca="1">IFERROR(IF($E9&lt;&gt;"",  'Health Care Resources'!AC13-$L9*(OFFSET(Requirements!AD$15,$E9-1,0)), ""), "")</f>
        <v>0</v>
      </c>
      <c r="AL9" s="360">
        <f ca="1">IFERROR(IF($E9&lt;&gt;"",  'Health Care Resources'!AD13-$L9*(OFFSET(Requirements!AE$15,$E9-1,0)), ""), "")</f>
        <v>0</v>
      </c>
      <c r="AM9" s="394">
        <f t="shared" ca="1" si="2"/>
        <v>307.5</v>
      </c>
      <c r="AN9" s="387">
        <f ca="1">IF('Health Care Resources'!AE13&lt;&gt;"", AM9, "")</f>
        <v>307.5</v>
      </c>
      <c r="AO9" s="12"/>
      <c r="AP9" s="390" t="str">
        <f>IF('Health Care Resources'!F13&lt;&gt;0, 'Health Care Resources'!F13, "")</f>
        <v/>
      </c>
      <c r="AQ9" s="390" t="str">
        <f>IF('Health Care Resources'!G13&lt;&gt;0, 'Health Care Resources'!G13, "")</f>
        <v/>
      </c>
      <c r="AR9" s="390" t="str">
        <f>IF('Health Care Resources'!H13&lt;&gt;0, 'Health Care Resources'!H13, "")</f>
        <v/>
      </c>
      <c r="AS9" s="390" t="str">
        <f>IF('Health Care Resources'!I13&lt;&gt;0, 'Health Care Resources'!I13, "")</f>
        <v/>
      </c>
      <c r="AT9" s="390" t="str">
        <f>IF('Health Care Resources'!J13&lt;&gt;0, 'Health Care Resources'!J13, "")</f>
        <v/>
      </c>
      <c r="AU9" s="390">
        <f>IF('Health Care Resources'!K13&lt;&gt;0, 'Health Care Resources'!K13, "")</f>
        <v>100</v>
      </c>
      <c r="AV9" s="390" t="str">
        <f>IF('Health Care Resources'!L13&lt;&gt;0, 'Health Care Resources'!L13, "")</f>
        <v/>
      </c>
      <c r="AW9" s="390">
        <f>IF('Health Care Resources'!M13&lt;&gt;0, 'Health Care Resources'!M13, "")</f>
        <v>750</v>
      </c>
      <c r="AX9" s="390" t="str">
        <f>IF('Health Care Resources'!N13&lt;&gt;0, 'Health Care Resources'!N13, "")</f>
        <v/>
      </c>
      <c r="AY9" s="390" t="str">
        <f>IF('Health Care Resources'!O13&lt;&gt;0, 'Health Care Resources'!O13, "")</f>
        <v/>
      </c>
      <c r="AZ9" s="390" t="str">
        <f>IF('Health Care Resources'!P13&lt;&gt;0, 'Health Care Resources'!P13, "")</f>
        <v/>
      </c>
      <c r="BA9" s="390" t="str">
        <f>IF('Health Care Resources'!Q13&lt;&gt;0, 'Health Care Resources'!Q13, "")</f>
        <v/>
      </c>
      <c r="BB9" s="390" t="str">
        <f>IF('Health Care Resources'!R13&lt;&gt;0, 'Health Care Resources'!R13, "")</f>
        <v/>
      </c>
      <c r="BC9" s="390">
        <f>IF('Health Care Resources'!S13&lt;&gt;0, 'Health Care Resources'!S13, "")</f>
        <v>20</v>
      </c>
      <c r="BD9" s="390">
        <f>IF('Health Care Resources'!T13&lt;&gt;0, 'Health Care Resources'!T13, "")</f>
        <v>50</v>
      </c>
      <c r="BE9" s="390">
        <f>IF('Health Care Resources'!U13&lt;&gt;0, 'Health Care Resources'!U13, "")</f>
        <v>50</v>
      </c>
      <c r="BF9" s="390" t="str">
        <f>IF('Health Care Resources'!V13&lt;&gt;0, 'Health Care Resources'!V13, "")</f>
        <v/>
      </c>
      <c r="BG9" s="390">
        <f>IF('Health Care Resources'!W13&lt;&gt;0, 'Health Care Resources'!W13, "")</f>
        <v>40</v>
      </c>
      <c r="BH9" s="390">
        <f>IF('Health Care Resources'!X13&lt;&gt;0, 'Health Care Resources'!X13, "")</f>
        <v>30</v>
      </c>
      <c r="BI9" s="390">
        <f>IF('Health Care Resources'!Y13&lt;&gt;0, 'Health Care Resources'!Y13, "")</f>
        <v>60</v>
      </c>
      <c r="BJ9" s="390" t="str">
        <f>IF('Health Care Resources'!Z13&lt;&gt;0, 'Health Care Resources'!Z13, "")</f>
        <v/>
      </c>
      <c r="BK9" s="390">
        <f>IF('Health Care Resources'!AA13&lt;&gt;0, 'Health Care Resources'!AA13, "")</f>
        <v>60</v>
      </c>
      <c r="BL9" s="390" t="str">
        <f>IF('Health Care Resources'!AB13&lt;&gt;0, 'Health Care Resources'!AB13, "")</f>
        <v/>
      </c>
      <c r="BM9" s="390" t="str">
        <f>IF('Health Care Resources'!AC13&lt;&gt;0, 'Health Care Resources'!AC13, "")</f>
        <v/>
      </c>
      <c r="BN9" s="390" t="str">
        <f>IF('Health Care Resources'!AD13&lt;&gt;0, 'Health Care Resources'!AD13, "")</f>
        <v/>
      </c>
      <c r="BO9" s="384">
        <f t="shared" si="4"/>
        <v>1160</v>
      </c>
      <c r="BP9" s="12"/>
      <c r="BQ9" s="13"/>
    </row>
    <row r="10" spans="2:69" ht="20" customHeight="1">
      <c r="B10" s="323">
        <v>4</v>
      </c>
      <c r="C10" s="357" t="str">
        <f>IF('Health Facility'!B11&lt;&gt;"",'Health Facility'!C11, "")</f>
        <v>Южный регион</v>
      </c>
      <c r="D10" s="357" t="str">
        <f>IF('Health Facility'!B11&lt;&gt;"",'Health Facility'!D11, "")</f>
        <v>Помощь больным с тяжелой степенью</v>
      </c>
      <c r="E10" s="391">
        <f>IF('Health Facility'!E11&lt;&gt;"", 'Health Facility'!E11, "")</f>
        <v>3</v>
      </c>
      <c r="F10" s="436">
        <f>IF(ISBLANK('Health Facility'!F11), "", 'Health Facility'!F11)</f>
        <v>500</v>
      </c>
      <c r="G10" s="359">
        <f ca="1">IF(Requirements!AF29&lt;&gt;0, Requirements!AF29, "")</f>
        <v>510.85568326947634</v>
      </c>
      <c r="H10"/>
      <c r="I10" s="544">
        <v>500</v>
      </c>
      <c r="J10" s="437">
        <f t="shared" si="3"/>
        <v>0</v>
      </c>
      <c r="K10" s="435"/>
      <c r="L10" s="389">
        <f t="shared" si="5"/>
        <v>500</v>
      </c>
      <c r="M10" s="14"/>
      <c r="N10" s="360">
        <f ca="1">IFERROR(IF($E10&lt;&gt;"",  'Health Care Resources'!F14-$L10*(OFFSET(Requirements!G$15,$E10-1,0)), ""), "")</f>
        <v>0</v>
      </c>
      <c r="O10" s="360">
        <f ca="1">IFERROR(IF($E10&lt;&gt;"",  'Health Care Resources'!G14-$L10*(OFFSET(Requirements!H$15,$E10-1,0)), ""), "")</f>
        <v>0</v>
      </c>
      <c r="P10" s="360">
        <f ca="1">IFERROR(IF($E10&lt;&gt;"",  'Health Care Resources'!H14-$L10*(OFFSET(Requirements!I$15,$E10-1,0)), ""), "")</f>
        <v>0</v>
      </c>
      <c r="Q10" s="360">
        <f ca="1">IFERROR(IF($E10&lt;&gt;"",  'Health Care Resources'!I14-$L10*(OFFSET(Requirements!J$15,$E10-1,0)), ""), "")</f>
        <v>0</v>
      </c>
      <c r="R10" s="360">
        <f ca="1">IFERROR(IF($E10&lt;&gt;"",  'Health Care Resources'!J14-$L10*(OFFSET(Requirements!K$15,$E10-1,0)), ""), "")</f>
        <v>0</v>
      </c>
      <c r="S10" s="360">
        <f ca="1">IFERROR(IF($E10&lt;&gt;"",  'Health Care Resources'!K14-$L10*(OFFSET(Requirements!L$15,$E10-1,0)), ""), "")</f>
        <v>1.0625</v>
      </c>
      <c r="T10" s="360">
        <f ca="1">IFERROR(IF($E10&lt;&gt;"",  'Health Care Resources'!L14-$L10*(OFFSET(Requirements!M$15,$E10-1,0)), ""), "")</f>
        <v>0</v>
      </c>
      <c r="U10" s="360">
        <f ca="1">IFERROR(IF($E10&lt;&gt;"",  'Health Care Resources'!M14-$L10*(OFFSET(Requirements!N$15,$E10-1,0)), ""), "")</f>
        <v>108.75</v>
      </c>
      <c r="V10" s="360">
        <f ca="1">IFERROR(IF($E10&lt;&gt;"",  'Health Care Resources'!N14-$L10*(OFFSET(Requirements!O$15,$E10-1,0)), ""), "")</f>
        <v>0</v>
      </c>
      <c r="W10" s="360">
        <f ca="1">IFERROR(IF($E10&lt;&gt;"",  'Health Care Resources'!O14-$L10*(OFFSET(Requirements!P$15,$E10-1,0)), ""), "")</f>
        <v>0</v>
      </c>
      <c r="X10" s="360">
        <f ca="1">IFERROR(IF($E10&lt;&gt;"",  'Health Care Resources'!P14-$L10*(OFFSET(Requirements!Q$15,$E10-1,0)), ""), "")</f>
        <v>0</v>
      </c>
      <c r="Y10" s="360">
        <f ca="1">IFERROR(IF($E10&lt;&gt;"",  'Health Care Resources'!Q14-$L10*(OFFSET(Requirements!R$15,$E10-1,0)), ""), "")</f>
        <v>7.380681818181813</v>
      </c>
      <c r="Z10" s="360">
        <f ca="1">IFERROR(IF($E10&lt;&gt;"",  'Health Care Resources'!R14-$L10*(OFFSET(Requirements!S$15,$E10-1,0)), ""), "")</f>
        <v>0</v>
      </c>
      <c r="AA10" s="360">
        <f ca="1">IFERROR(IF($E10&lt;&gt;"",  'Health Care Resources'!S14-$L10*(OFFSET(Requirements!T$15,$E10-1,0)), ""), "")</f>
        <v>4.375</v>
      </c>
      <c r="AB10" s="360">
        <f ca="1">IFERROR(IF($E10&lt;&gt;"",  'Health Care Resources'!T14-$L10*(OFFSET(Requirements!U$15,$E10-1,0)), ""), "")</f>
        <v>29.375</v>
      </c>
      <c r="AC10" s="360">
        <f ca="1">IFERROR(IF($E10&lt;&gt;"",  'Health Care Resources'!U14-$L10*(OFFSET(Requirements!V$15,$E10-1,0)), ""), "")</f>
        <v>18.75</v>
      </c>
      <c r="AD10" s="360">
        <f ca="1">IFERROR(IF($E10&lt;&gt;"",  'Health Care Resources'!V14-$L10*(OFFSET(Requirements!W$15,$E10-1,0)), ""), "")</f>
        <v>9.375</v>
      </c>
      <c r="AE10" s="360">
        <f ca="1">IFERROR(IF($E10&lt;&gt;"",  'Health Care Resources'!W14-$L10*(OFFSET(Requirements!X$15,$E10-1,0)), ""), "")</f>
        <v>19.375</v>
      </c>
      <c r="AF10" s="360">
        <f ca="1">IFERROR(IF($E10&lt;&gt;"",  'Health Care Resources'!X14-$L10*(OFFSET(Requirements!Y$15,$E10-1,0)), ""), "")</f>
        <v>14.375</v>
      </c>
      <c r="AG10" s="360">
        <f ca="1">IFERROR(IF($E10&lt;&gt;"",  'Health Care Resources'!Y14-$L10*(OFFSET(Requirements!Z$15,$E10-1,0)), ""), "")</f>
        <v>28.75</v>
      </c>
      <c r="AH10" s="360">
        <f ca="1">IFERROR(IF($E10&lt;&gt;"",  'Health Care Resources'!Z14-$L10*(OFFSET(Requirements!AA$15,$E10-1,0)), ""), "")</f>
        <v>8.75</v>
      </c>
      <c r="AI10" s="360">
        <f ca="1">IFERROR(IF($E10&lt;&gt;"",  'Health Care Resources'!AA14-$L10*(OFFSET(Requirements!AB$15,$E10-1,0)), ""), "")</f>
        <v>28.75</v>
      </c>
      <c r="AJ10" s="360">
        <f ca="1">IFERROR(IF($E10&lt;&gt;"",  'Health Care Resources'!AB14-$L10*(OFFSET(Requirements!AC$15,$E10-1,0)), ""), "")</f>
        <v>0</v>
      </c>
      <c r="AK10" s="360">
        <f ca="1">IFERROR(IF($E10&lt;&gt;"",  'Health Care Resources'!AC14-$L10*(OFFSET(Requirements!AD$15,$E10-1,0)), ""), "")</f>
        <v>0</v>
      </c>
      <c r="AL10" s="360">
        <f ca="1">IFERROR(IF($E10&lt;&gt;"",  'Health Care Resources'!AD14-$L10*(OFFSET(Requirements!AE$15,$E10-1,0)), ""), "")</f>
        <v>0</v>
      </c>
      <c r="AM10" s="394">
        <f t="shared" ca="1" si="2"/>
        <v>279.06818181818181</v>
      </c>
      <c r="AN10" s="387">
        <f ca="1">IF('Health Care Resources'!AE14&lt;&gt;"", AM10, "")</f>
        <v>279.06818181818181</v>
      </c>
      <c r="AO10" s="12"/>
      <c r="AP10" s="390" t="str">
        <f>IF('Health Care Resources'!F14&lt;&gt;0, 'Health Care Resources'!F14, "")</f>
        <v/>
      </c>
      <c r="AQ10" s="390" t="str">
        <f>IF('Health Care Resources'!G14&lt;&gt;0, 'Health Care Resources'!G14, "")</f>
        <v/>
      </c>
      <c r="AR10" s="390" t="str">
        <f>IF('Health Care Resources'!H14&lt;&gt;0, 'Health Care Resources'!H14, "")</f>
        <v/>
      </c>
      <c r="AS10" s="390" t="str">
        <f>IF('Health Care Resources'!I14&lt;&gt;0, 'Health Care Resources'!I14, "")</f>
        <v/>
      </c>
      <c r="AT10" s="390" t="str">
        <f>IF('Health Care Resources'!J14&lt;&gt;0, 'Health Care Resources'!J14, "")</f>
        <v/>
      </c>
      <c r="AU10" s="390">
        <f>IF('Health Care Resources'!K14&lt;&gt;0, 'Health Care Resources'!K14, "")</f>
        <v>50</v>
      </c>
      <c r="AV10" s="390" t="str">
        <f>IF('Health Care Resources'!L14&lt;&gt;0, 'Health Care Resources'!L14, "")</f>
        <v/>
      </c>
      <c r="AW10" s="390">
        <f>IF('Health Care Resources'!M14&lt;&gt;0, 'Health Care Resources'!M14, "")</f>
        <v>400</v>
      </c>
      <c r="AX10" s="390" t="str">
        <f>IF('Health Care Resources'!N14&lt;&gt;0, 'Health Care Resources'!N14, "")</f>
        <v/>
      </c>
      <c r="AY10" s="390" t="str">
        <f>IF('Health Care Resources'!O14&lt;&gt;0, 'Health Care Resources'!O14, "")</f>
        <v/>
      </c>
      <c r="AZ10" s="390" t="str">
        <f>IF('Health Care Resources'!P14&lt;&gt;0, 'Health Care Resources'!P14, "")</f>
        <v/>
      </c>
      <c r="BA10" s="390">
        <f>IF('Health Care Resources'!Q14&lt;&gt;0, 'Health Care Resources'!Q14, "")</f>
        <v>200</v>
      </c>
      <c r="BB10" s="390" t="str">
        <f>IF('Health Care Resources'!R14&lt;&gt;0, 'Health Care Resources'!R14, "")</f>
        <v/>
      </c>
      <c r="BC10" s="390">
        <f>IF('Health Care Resources'!S14&lt;&gt;0, 'Health Care Resources'!S14, "")</f>
        <v>20</v>
      </c>
      <c r="BD10" s="390">
        <f>IF('Health Care Resources'!T14&lt;&gt;0, 'Health Care Resources'!T14, "")</f>
        <v>50</v>
      </c>
      <c r="BE10" s="390">
        <f>IF('Health Care Resources'!U14&lt;&gt;0, 'Health Care Resources'!U14, "")</f>
        <v>50</v>
      </c>
      <c r="BF10" s="390">
        <f>IF('Health Care Resources'!V14&lt;&gt;0, 'Health Care Resources'!V14, "")</f>
        <v>25</v>
      </c>
      <c r="BG10" s="390">
        <f>IF('Health Care Resources'!W14&lt;&gt;0, 'Health Care Resources'!W14, "")</f>
        <v>40</v>
      </c>
      <c r="BH10" s="390">
        <f>IF('Health Care Resources'!X14&lt;&gt;0, 'Health Care Resources'!X14, "")</f>
        <v>30</v>
      </c>
      <c r="BI10" s="390">
        <f>IF('Health Care Resources'!Y14&lt;&gt;0, 'Health Care Resources'!Y14, "")</f>
        <v>60</v>
      </c>
      <c r="BJ10" s="390">
        <f>IF('Health Care Resources'!Z14&lt;&gt;0, 'Health Care Resources'!Z14, "")</f>
        <v>40</v>
      </c>
      <c r="BK10" s="390">
        <f>IF('Health Care Resources'!AA14&lt;&gt;0, 'Health Care Resources'!AA14, "")</f>
        <v>60</v>
      </c>
      <c r="BL10" s="390" t="str">
        <f>IF('Health Care Resources'!AB14&lt;&gt;0, 'Health Care Resources'!AB14, "")</f>
        <v/>
      </c>
      <c r="BM10" s="390" t="str">
        <f>IF('Health Care Resources'!AC14&lt;&gt;0, 'Health Care Resources'!AC14, "")</f>
        <v/>
      </c>
      <c r="BN10" s="390" t="str">
        <f>IF('Health Care Resources'!AD14&lt;&gt;0, 'Health Care Resources'!AD14, "")</f>
        <v/>
      </c>
      <c r="BO10" s="384">
        <f t="shared" si="4"/>
        <v>1025</v>
      </c>
      <c r="BP10" s="12"/>
      <c r="BQ10" s="13"/>
    </row>
    <row r="11" spans="2:69" ht="20" customHeight="1">
      <c r="B11" s="323">
        <v>5</v>
      </c>
      <c r="C11" s="357" t="str">
        <f>IF('Health Facility'!B12&lt;&gt;"",'Health Facility'!C12, "")</f>
        <v>Южный регион</v>
      </c>
      <c r="D11" s="357" t="str">
        <f>IF('Health Facility'!B12&lt;&gt;"",'Health Facility'!D12, "")</f>
        <v>Помощь больным с умеренной степенью</v>
      </c>
      <c r="E11" s="391">
        <f>IF('Health Facility'!E12&lt;&gt;"", 'Health Facility'!E12, "")</f>
        <v>2</v>
      </c>
      <c r="F11" s="436">
        <f>IF(ISBLANK('Health Facility'!F12), "", 'Health Facility'!F12)</f>
        <v>500</v>
      </c>
      <c r="G11" s="359">
        <f ca="1">IF(Requirements!AF30&lt;&gt;0, Requirements!AF30, "")</f>
        <v>640</v>
      </c>
      <c r="H11"/>
      <c r="I11" s="544">
        <v>500</v>
      </c>
      <c r="J11" s="437">
        <f t="shared" si="3"/>
        <v>0</v>
      </c>
      <c r="K11" s="435"/>
      <c r="L11" s="389">
        <f t="shared" si="5"/>
        <v>500</v>
      </c>
      <c r="M11" s="14"/>
      <c r="N11" s="360">
        <f ca="1">IFERROR(IF($E11&lt;&gt;"",  'Health Care Resources'!F15-$L11*(OFFSET(Requirements!G$15,$E11-1,0)), ""), "")</f>
        <v>0</v>
      </c>
      <c r="O11" s="360">
        <f ca="1">IFERROR(IF($E11&lt;&gt;"",  'Health Care Resources'!G15-$L11*(OFFSET(Requirements!H$15,$E11-1,0)), ""), "")</f>
        <v>0</v>
      </c>
      <c r="P11" s="360">
        <f ca="1">IFERROR(IF($E11&lt;&gt;"",  'Health Care Resources'!H15-$L11*(OFFSET(Requirements!I$15,$E11-1,0)), ""), "")</f>
        <v>0</v>
      </c>
      <c r="Q11" s="360">
        <f ca="1">IFERROR(IF($E11&lt;&gt;"",  'Health Care Resources'!I15-$L11*(OFFSET(Requirements!J$15,$E11-1,0)), ""), "")</f>
        <v>0</v>
      </c>
      <c r="R11" s="360">
        <f ca="1">IFERROR(IF($E11&lt;&gt;"",  'Health Care Resources'!J15-$L11*(OFFSET(Requirements!K$15,$E11-1,0)), ""), "")</f>
        <v>0</v>
      </c>
      <c r="S11" s="360">
        <f ca="1">IFERROR(IF($E11&lt;&gt;"",  'Health Care Resources'!K15-$L11*(OFFSET(Requirements!L$15,$E11-1,0)), ""), "")</f>
        <v>18.75</v>
      </c>
      <c r="T11" s="360">
        <f ca="1">IFERROR(IF($E11&lt;&gt;"",  'Health Care Resources'!L15-$L11*(OFFSET(Requirements!M$15,$E11-1,0)), ""), "")</f>
        <v>0</v>
      </c>
      <c r="U11" s="360">
        <f ca="1">IFERROR(IF($E11&lt;&gt;"",  'Health Care Resources'!M15-$L11*(OFFSET(Requirements!N$15,$E11-1,0)), ""), "")</f>
        <v>171.25</v>
      </c>
      <c r="V11" s="360">
        <f ca="1">IFERROR(IF($E11&lt;&gt;"",  'Health Care Resources'!N15-$L11*(OFFSET(Requirements!O$15,$E11-1,0)), ""), "")</f>
        <v>0</v>
      </c>
      <c r="W11" s="360">
        <f ca="1">IFERROR(IF($E11&lt;&gt;"",  'Health Care Resources'!O15-$L11*(OFFSET(Requirements!P$15,$E11-1,0)), ""), "")</f>
        <v>0</v>
      </c>
      <c r="X11" s="360">
        <f ca="1">IFERROR(IF($E11&lt;&gt;"",  'Health Care Resources'!P15-$L11*(OFFSET(Requirements!Q$15,$E11-1,0)), ""), "")</f>
        <v>0</v>
      </c>
      <c r="Y11" s="360">
        <f ca="1">IFERROR(IF($E11&lt;&gt;"",  'Health Care Resources'!Q15-$L11*(OFFSET(Requirements!R$15,$E11-1,0)), ""), "")</f>
        <v>0</v>
      </c>
      <c r="Z11" s="360">
        <f ca="1">IFERROR(IF($E11&lt;&gt;"",  'Health Care Resources'!R15-$L11*(OFFSET(Requirements!S$15,$E11-1,0)), ""), "")</f>
        <v>0</v>
      </c>
      <c r="AA11" s="360">
        <f ca="1">IFERROR(IF($E11&lt;&gt;"",  'Health Care Resources'!S15-$L11*(OFFSET(Requirements!T$15,$E11-1,0)), ""), "")</f>
        <v>4.375</v>
      </c>
      <c r="AB11" s="360">
        <f ca="1">IFERROR(IF($E11&lt;&gt;"",  'Health Care Resources'!T15-$L11*(OFFSET(Requirements!U$15,$E11-1,0)), ""), "")</f>
        <v>29.375</v>
      </c>
      <c r="AC11" s="360">
        <f ca="1">IFERROR(IF($E11&lt;&gt;"",  'Health Care Resources'!U15-$L11*(OFFSET(Requirements!V$15,$E11-1,0)), ""), "")</f>
        <v>18.75</v>
      </c>
      <c r="AD11" s="360">
        <f ca="1">IFERROR(IF($E11&lt;&gt;"",  'Health Care Resources'!V15-$L11*(OFFSET(Requirements!W$15,$E11-1,0)), ""), "")</f>
        <v>0</v>
      </c>
      <c r="AE11" s="360">
        <f ca="1">IFERROR(IF($E11&lt;&gt;"",  'Health Care Resources'!W15-$L11*(OFFSET(Requirements!X$15,$E11-1,0)), ""), "")</f>
        <v>19.375</v>
      </c>
      <c r="AF11" s="360">
        <f ca="1">IFERROR(IF($E11&lt;&gt;"",  'Health Care Resources'!X15-$L11*(OFFSET(Requirements!Y$15,$E11-1,0)), ""), "")</f>
        <v>14.375</v>
      </c>
      <c r="AG11" s="360">
        <f ca="1">IFERROR(IF($E11&lt;&gt;"",  'Health Care Resources'!Y15-$L11*(OFFSET(Requirements!Z$15,$E11-1,0)), ""), "")</f>
        <v>18.75</v>
      </c>
      <c r="AH11" s="360">
        <f ca="1">IFERROR(IF($E11&lt;&gt;"",  'Health Care Resources'!Z15-$L11*(OFFSET(Requirements!AA$15,$E11-1,0)), ""), "")</f>
        <v>0</v>
      </c>
      <c r="AI11" s="360">
        <f ca="1">IFERROR(IF($E11&lt;&gt;"",  'Health Care Resources'!AA15-$L11*(OFFSET(Requirements!AB$15,$E11-1,0)), ""), "")</f>
        <v>28.75</v>
      </c>
      <c r="AJ11" s="360">
        <f ca="1">IFERROR(IF($E11&lt;&gt;"",  'Health Care Resources'!AB15-$L11*(OFFSET(Requirements!AC$15,$E11-1,0)), ""), "")</f>
        <v>0</v>
      </c>
      <c r="AK11" s="360">
        <f ca="1">IFERROR(IF($E11&lt;&gt;"",  'Health Care Resources'!AC15-$L11*(OFFSET(Requirements!AD$15,$E11-1,0)), ""), "")</f>
        <v>0</v>
      </c>
      <c r="AL11" s="360">
        <f ca="1">IFERROR(IF($E11&lt;&gt;"",  'Health Care Resources'!AD15-$L11*(OFFSET(Requirements!AE$15,$E11-1,0)), ""), "")</f>
        <v>0</v>
      </c>
      <c r="AM11" s="394">
        <f t="shared" ca="1" si="2"/>
        <v>323.75</v>
      </c>
      <c r="AN11" s="387">
        <f ca="1">IF('Health Care Resources'!AE15&lt;&gt;"", AM11, "")</f>
        <v>323.75</v>
      </c>
      <c r="AO11" s="12"/>
      <c r="AP11" s="390" t="str">
        <f>IF('Health Care Resources'!F15&lt;&gt;0, 'Health Care Resources'!F15, "")</f>
        <v/>
      </c>
      <c r="AQ11" s="390" t="str">
        <f>IF('Health Care Resources'!G15&lt;&gt;0, 'Health Care Resources'!G15, "")</f>
        <v/>
      </c>
      <c r="AR11" s="390" t="str">
        <f>IF('Health Care Resources'!H15&lt;&gt;0, 'Health Care Resources'!H15, "")</f>
        <v/>
      </c>
      <c r="AS11" s="390" t="str">
        <f>IF('Health Care Resources'!I15&lt;&gt;0, 'Health Care Resources'!I15, "")</f>
        <v/>
      </c>
      <c r="AT11" s="390" t="str">
        <f>IF('Health Care Resources'!J15&lt;&gt;0, 'Health Care Resources'!J15, "")</f>
        <v/>
      </c>
      <c r="AU11" s="390">
        <f>IF('Health Care Resources'!K15&lt;&gt;0, 'Health Care Resources'!K15, "")</f>
        <v>50</v>
      </c>
      <c r="AV11" s="390" t="str">
        <f>IF('Health Care Resources'!L15&lt;&gt;0, 'Health Care Resources'!L15, "")</f>
        <v/>
      </c>
      <c r="AW11" s="390">
        <f>IF('Health Care Resources'!M15&lt;&gt;0, 'Health Care Resources'!M15, "")</f>
        <v>400</v>
      </c>
      <c r="AX11" s="390" t="str">
        <f>IF('Health Care Resources'!N15&lt;&gt;0, 'Health Care Resources'!N15, "")</f>
        <v/>
      </c>
      <c r="AY11" s="390" t="str">
        <f>IF('Health Care Resources'!O15&lt;&gt;0, 'Health Care Resources'!O15, "")</f>
        <v/>
      </c>
      <c r="AZ11" s="390" t="str">
        <f>IF('Health Care Resources'!P15&lt;&gt;0, 'Health Care Resources'!P15, "")</f>
        <v/>
      </c>
      <c r="BA11" s="390" t="str">
        <f>IF('Health Care Resources'!Q15&lt;&gt;0, 'Health Care Resources'!Q15, "")</f>
        <v/>
      </c>
      <c r="BB11" s="390" t="str">
        <f>IF('Health Care Resources'!R15&lt;&gt;0, 'Health Care Resources'!R15, "")</f>
        <v/>
      </c>
      <c r="BC11" s="390">
        <f>IF('Health Care Resources'!S15&lt;&gt;0, 'Health Care Resources'!S15, "")</f>
        <v>20</v>
      </c>
      <c r="BD11" s="390">
        <f>IF('Health Care Resources'!T15&lt;&gt;0, 'Health Care Resources'!T15, "")</f>
        <v>50</v>
      </c>
      <c r="BE11" s="390">
        <f>IF('Health Care Resources'!U15&lt;&gt;0, 'Health Care Resources'!U15, "")</f>
        <v>50</v>
      </c>
      <c r="BF11" s="390" t="str">
        <f>IF('Health Care Resources'!V15&lt;&gt;0, 'Health Care Resources'!V15, "")</f>
        <v/>
      </c>
      <c r="BG11" s="390">
        <f>IF('Health Care Resources'!W15&lt;&gt;0, 'Health Care Resources'!W15, "")</f>
        <v>40</v>
      </c>
      <c r="BH11" s="390">
        <f>IF('Health Care Resources'!X15&lt;&gt;0, 'Health Care Resources'!X15, "")</f>
        <v>30</v>
      </c>
      <c r="BI11" s="390">
        <f>IF('Health Care Resources'!Y15&lt;&gt;0, 'Health Care Resources'!Y15, "")</f>
        <v>50</v>
      </c>
      <c r="BJ11" s="390" t="str">
        <f>IF('Health Care Resources'!Z15&lt;&gt;0, 'Health Care Resources'!Z15, "")</f>
        <v/>
      </c>
      <c r="BK11" s="390">
        <f>IF('Health Care Resources'!AA15&lt;&gt;0, 'Health Care Resources'!AA15, "")</f>
        <v>60</v>
      </c>
      <c r="BL11" s="390" t="str">
        <f>IF('Health Care Resources'!AB15&lt;&gt;0, 'Health Care Resources'!AB15, "")</f>
        <v/>
      </c>
      <c r="BM11" s="390" t="str">
        <f>IF('Health Care Resources'!AC15&lt;&gt;0, 'Health Care Resources'!AC15, "")</f>
        <v/>
      </c>
      <c r="BN11" s="390" t="str">
        <f>IF('Health Care Resources'!AD15&lt;&gt;0, 'Health Care Resources'!AD15, "")</f>
        <v/>
      </c>
      <c r="BO11" s="384">
        <f t="shared" si="4"/>
        <v>750</v>
      </c>
      <c r="BP11" s="12"/>
      <c r="BQ11" s="13"/>
    </row>
    <row r="12" spans="2:69" ht="20" customHeight="1">
      <c r="B12" s="323">
        <v>6</v>
      </c>
      <c r="C12" s="357" t="str">
        <f>IF('Health Facility'!B13&lt;&gt;"",'Health Facility'!C13, "")</f>
        <v>Центр скрининга</v>
      </c>
      <c r="D12" s="357" t="str">
        <f>IF('Health Facility'!B13&lt;&gt;"",'Health Facility'!D13, "")</f>
        <v>Новый пункт скрининга</v>
      </c>
      <c r="E12" s="391">
        <f>IF('Health Facility'!E13&lt;&gt;"", 'Health Facility'!E13, "")</f>
        <v>5</v>
      </c>
      <c r="F12" s="436">
        <f>IF(ISBLANK('Health Facility'!F13), "", 'Health Facility'!F13)</f>
        <v>0</v>
      </c>
      <c r="G12" s="359" t="str">
        <f ca="1">IF(Requirements!AF31&lt;&gt;0, Requirements!AF31, "")</f>
        <v/>
      </c>
      <c r="H12"/>
      <c r="I12" s="544">
        <v>350</v>
      </c>
      <c r="J12" s="437" t="str">
        <f t="shared" si="3"/>
        <v>N/A</v>
      </c>
      <c r="K12" s="435"/>
      <c r="L12" s="389">
        <f t="shared" si="5"/>
        <v>0</v>
      </c>
      <c r="M12" s="14"/>
      <c r="N12" s="360">
        <f ca="1">IFERROR(IF($E12&lt;&gt;"",  'Health Care Resources'!F16-$L12*(OFFSET(Requirements!G$15,$E12-1,0)), ""), "")</f>
        <v>0</v>
      </c>
      <c r="O12" s="360">
        <f ca="1">IFERROR(IF($E12&lt;&gt;"",  'Health Care Resources'!G16-$L12*(OFFSET(Requirements!H$15,$E12-1,0)), ""), "")</f>
        <v>0</v>
      </c>
      <c r="P12" s="360">
        <f ca="1">IFERROR(IF($E12&lt;&gt;"",  'Health Care Resources'!H16-$L12*(OFFSET(Requirements!I$15,$E12-1,0)), ""), "")</f>
        <v>0</v>
      </c>
      <c r="Q12" s="360">
        <f ca="1">IFERROR(IF($E12&lt;&gt;"",  'Health Care Resources'!I16-$L12*(OFFSET(Requirements!J$15,$E12-1,0)), ""), "")</f>
        <v>0</v>
      </c>
      <c r="R12" s="360">
        <f ca="1">IFERROR(IF($E12&lt;&gt;"",  'Health Care Resources'!J16-$L12*(OFFSET(Requirements!K$15,$E12-1,0)), ""), "")</f>
        <v>0</v>
      </c>
      <c r="S12" s="360">
        <f ca="1">IFERROR(IF($E12&lt;&gt;"",  'Health Care Resources'!K16-$L12*(OFFSET(Requirements!L$15,$E12-1,0)), ""), "")</f>
        <v>0</v>
      </c>
      <c r="T12" s="360">
        <f ca="1">IFERROR(IF($E12&lt;&gt;"",  'Health Care Resources'!L16-$L12*(OFFSET(Requirements!M$15,$E12-1,0)), ""), "")</f>
        <v>0</v>
      </c>
      <c r="U12" s="360">
        <f ca="1">IFERROR(IF($E12&lt;&gt;"",  'Health Care Resources'!M16-$L12*(OFFSET(Requirements!N$15,$E12-1,0)), ""), "")</f>
        <v>0</v>
      </c>
      <c r="V12" s="360">
        <f ca="1">IFERROR(IF($E12&lt;&gt;"",  'Health Care Resources'!N16-$L12*(OFFSET(Requirements!O$15,$E12-1,0)), ""), "")</f>
        <v>0</v>
      </c>
      <c r="W12" s="360">
        <f ca="1">IFERROR(IF($E12&lt;&gt;"",  'Health Care Resources'!O16-$L12*(OFFSET(Requirements!P$15,$E12-1,0)), ""), "")</f>
        <v>0</v>
      </c>
      <c r="X12" s="360">
        <f ca="1">IFERROR(IF($E12&lt;&gt;"",  'Health Care Resources'!P16-$L12*(OFFSET(Requirements!Q$15,$E12-1,0)), ""), "")</f>
        <v>0</v>
      </c>
      <c r="Y12" s="360">
        <f ca="1">IFERROR(IF($E12&lt;&gt;"",  'Health Care Resources'!Q16-$L12*(OFFSET(Requirements!R$15,$E12-1,0)), ""), "")</f>
        <v>0</v>
      </c>
      <c r="Z12" s="360">
        <f ca="1">IFERROR(IF($E12&lt;&gt;"",  'Health Care Resources'!R16-$L12*(OFFSET(Requirements!S$15,$E12-1,0)), ""), "")</f>
        <v>0</v>
      </c>
      <c r="AA12" s="360">
        <f ca="1">IFERROR(IF($E12&lt;&gt;"",  'Health Care Resources'!S16-$L12*(OFFSET(Requirements!T$15,$E12-1,0)), ""), "")</f>
        <v>0</v>
      </c>
      <c r="AB12" s="360">
        <f ca="1">IFERROR(IF($E12&lt;&gt;"",  'Health Care Resources'!T16-$L12*(OFFSET(Requirements!U$15,$E12-1,0)), ""), "")</f>
        <v>0</v>
      </c>
      <c r="AC12" s="360">
        <f ca="1">IFERROR(IF($E12&lt;&gt;"",  'Health Care Resources'!U16-$L12*(OFFSET(Requirements!V$15,$E12-1,0)), ""), "")</f>
        <v>0</v>
      </c>
      <c r="AD12" s="360">
        <f ca="1">IFERROR(IF($E12&lt;&gt;"",  'Health Care Resources'!V16-$L12*(OFFSET(Requirements!W$15,$E12-1,0)), ""), "")</f>
        <v>0</v>
      </c>
      <c r="AE12" s="360">
        <f ca="1">IFERROR(IF($E12&lt;&gt;"",  'Health Care Resources'!W16-$L12*(OFFSET(Requirements!X$15,$E12-1,0)), ""), "")</f>
        <v>0</v>
      </c>
      <c r="AF12" s="360">
        <f ca="1">IFERROR(IF($E12&lt;&gt;"",  'Health Care Resources'!X16-$L12*(OFFSET(Requirements!Y$15,$E12-1,0)), ""), "")</f>
        <v>0</v>
      </c>
      <c r="AG12" s="360">
        <f ca="1">IFERROR(IF($E12&lt;&gt;"",  'Health Care Resources'!Y16-$L12*(OFFSET(Requirements!Z$15,$E12-1,0)), ""), "")</f>
        <v>0</v>
      </c>
      <c r="AH12" s="360">
        <f ca="1">IFERROR(IF($E12&lt;&gt;"",  'Health Care Resources'!Z16-$L12*(OFFSET(Requirements!AA$15,$E12-1,0)), ""), "")</f>
        <v>0</v>
      </c>
      <c r="AI12" s="360">
        <f ca="1">IFERROR(IF($E12&lt;&gt;"",  'Health Care Resources'!AA16-$L12*(OFFSET(Requirements!AB$15,$E12-1,0)), ""), "")</f>
        <v>0</v>
      </c>
      <c r="AJ12" s="360">
        <f ca="1">IFERROR(IF($E12&lt;&gt;"",  'Health Care Resources'!AB16-$L12*(OFFSET(Requirements!AC$15,$E12-1,0)), ""), "")</f>
        <v>0</v>
      </c>
      <c r="AK12" s="360">
        <f ca="1">IFERROR(IF($E12&lt;&gt;"",  'Health Care Resources'!AC16-$L12*(OFFSET(Requirements!AD$15,$E12-1,0)), ""), "")</f>
        <v>0</v>
      </c>
      <c r="AL12" s="360">
        <f ca="1">IFERROR(IF($E12&lt;&gt;"",  'Health Care Resources'!AD16-$L12*(OFFSET(Requirements!AE$15,$E12-1,0)), ""), "")</f>
        <v>0</v>
      </c>
      <c r="AM12" s="394">
        <f t="shared" ca="1" si="2"/>
        <v>0</v>
      </c>
      <c r="AN12" s="387" t="str">
        <f>IF('Health Care Resources'!AE16&lt;&gt;"", AM12, "")</f>
        <v/>
      </c>
      <c r="AO12" s="12"/>
      <c r="AP12" s="390" t="str">
        <f>IF('Health Care Resources'!F16&lt;&gt;0, 'Health Care Resources'!F16, "")</f>
        <v/>
      </c>
      <c r="AQ12" s="390" t="str">
        <f>IF('Health Care Resources'!G16&lt;&gt;0, 'Health Care Resources'!G16, "")</f>
        <v/>
      </c>
      <c r="AR12" s="390" t="str">
        <f>IF('Health Care Resources'!H16&lt;&gt;0, 'Health Care Resources'!H16, "")</f>
        <v/>
      </c>
      <c r="AS12" s="390" t="str">
        <f>IF('Health Care Resources'!I16&lt;&gt;0, 'Health Care Resources'!I16, "")</f>
        <v/>
      </c>
      <c r="AT12" s="390" t="str">
        <f>IF('Health Care Resources'!J16&lt;&gt;0, 'Health Care Resources'!J16, "")</f>
        <v/>
      </c>
      <c r="AU12" s="390" t="str">
        <f>IF('Health Care Resources'!K16&lt;&gt;0, 'Health Care Resources'!K16, "")</f>
        <v/>
      </c>
      <c r="AV12" s="390" t="str">
        <f>IF('Health Care Resources'!L16&lt;&gt;0, 'Health Care Resources'!L16, "")</f>
        <v/>
      </c>
      <c r="AW12" s="390" t="str">
        <f>IF('Health Care Resources'!M16&lt;&gt;0, 'Health Care Resources'!M16, "")</f>
        <v/>
      </c>
      <c r="AX12" s="390" t="str">
        <f>IF('Health Care Resources'!N16&lt;&gt;0, 'Health Care Resources'!N16, "")</f>
        <v/>
      </c>
      <c r="AY12" s="390" t="str">
        <f>IF('Health Care Resources'!O16&lt;&gt;0, 'Health Care Resources'!O16, "")</f>
        <v/>
      </c>
      <c r="AZ12" s="390" t="str">
        <f>IF('Health Care Resources'!P16&lt;&gt;0, 'Health Care Resources'!P16, "")</f>
        <v/>
      </c>
      <c r="BA12" s="390" t="str">
        <f>IF('Health Care Resources'!Q16&lt;&gt;0, 'Health Care Resources'!Q16, "")</f>
        <v/>
      </c>
      <c r="BB12" s="390" t="str">
        <f>IF('Health Care Resources'!R16&lt;&gt;0, 'Health Care Resources'!R16, "")</f>
        <v/>
      </c>
      <c r="BC12" s="390" t="str">
        <f>IF('Health Care Resources'!S16&lt;&gt;0, 'Health Care Resources'!S16, "")</f>
        <v/>
      </c>
      <c r="BD12" s="390" t="str">
        <f>IF('Health Care Resources'!T16&lt;&gt;0, 'Health Care Resources'!T16, "")</f>
        <v/>
      </c>
      <c r="BE12" s="390" t="str">
        <f>IF('Health Care Resources'!U16&lt;&gt;0, 'Health Care Resources'!U16, "")</f>
        <v/>
      </c>
      <c r="BF12" s="390" t="str">
        <f>IF('Health Care Resources'!V16&lt;&gt;0, 'Health Care Resources'!V16, "")</f>
        <v/>
      </c>
      <c r="BG12" s="390" t="str">
        <f>IF('Health Care Resources'!W16&lt;&gt;0, 'Health Care Resources'!W16, "")</f>
        <v/>
      </c>
      <c r="BH12" s="390" t="str">
        <f>IF('Health Care Resources'!X16&lt;&gt;0, 'Health Care Resources'!X16, "")</f>
        <v/>
      </c>
      <c r="BI12" s="390" t="str">
        <f>IF('Health Care Resources'!Y16&lt;&gt;0, 'Health Care Resources'!Y16, "")</f>
        <v/>
      </c>
      <c r="BJ12" s="390" t="str">
        <f>IF('Health Care Resources'!Z16&lt;&gt;0, 'Health Care Resources'!Z16, "")</f>
        <v/>
      </c>
      <c r="BK12" s="390" t="str">
        <f>IF('Health Care Resources'!AA16&lt;&gt;0, 'Health Care Resources'!AA16, "")</f>
        <v/>
      </c>
      <c r="BL12" s="390" t="str">
        <f>IF('Health Care Resources'!AB16&lt;&gt;0, 'Health Care Resources'!AB16, "")</f>
        <v/>
      </c>
      <c r="BM12" s="390" t="str">
        <f>IF('Health Care Resources'!AC16&lt;&gt;0, 'Health Care Resources'!AC16, "")</f>
        <v/>
      </c>
      <c r="BN12" s="390" t="str">
        <f>IF('Health Care Resources'!AD16&lt;&gt;0, 'Health Care Resources'!AD16, "")</f>
        <v/>
      </c>
      <c r="BO12" s="384" t="str">
        <f t="shared" si="4"/>
        <v/>
      </c>
      <c r="BP12" s="12"/>
      <c r="BQ12" s="13"/>
    </row>
    <row r="13" spans="2:69" ht="20" customHeight="1">
      <c r="B13" s="323">
        <v>7</v>
      </c>
      <c r="C13" s="357" t="str">
        <f>IF('Health Facility'!B14&lt;&gt;"",'Health Facility'!C14, "")</f>
        <v>Полевой госпиталь "Север"</v>
      </c>
      <c r="D13" s="357" t="str">
        <f>IF('Health Facility'!B14&lt;&gt;"",'Health Facility'!D14, "")</f>
        <v>Помощь больным в критическом состоянии</v>
      </c>
      <c r="E13" s="391">
        <f>IF('Health Facility'!E14&lt;&gt;"", 'Health Facility'!E14, "")</f>
        <v>4</v>
      </c>
      <c r="F13" s="436">
        <f>IF(ISBLANK('Health Facility'!F14), "", 'Health Facility'!F14)</f>
        <v>1000</v>
      </c>
      <c r="G13" s="359" t="str">
        <f ca="1">IF(Requirements!AF32&lt;&gt;0, Requirements!AF32, "")</f>
        <v/>
      </c>
      <c r="H13"/>
      <c r="I13" s="544">
        <v>500</v>
      </c>
      <c r="J13" s="437">
        <f t="shared" si="3"/>
        <v>500</v>
      </c>
      <c r="K13" s="435"/>
      <c r="L13" s="389">
        <f t="shared" si="5"/>
        <v>1000</v>
      </c>
      <c r="M13" s="14"/>
      <c r="N13" s="360">
        <f ca="1">IFERROR(IF($E13&lt;&gt;"",  'Health Care Resources'!F17-$L13*(OFFSET(Requirements!G$15,$E13-1,0)), ""), "")</f>
        <v>0</v>
      </c>
      <c r="O13" s="360">
        <f ca="1">IFERROR(IF($E13&lt;&gt;"",  'Health Care Resources'!G17-$L13*(OFFSET(Requirements!H$15,$E13-1,0)), ""), "")</f>
        <v>-428.74999999999994</v>
      </c>
      <c r="P13" s="360">
        <f ca="1">IFERROR(IF($E13&lt;&gt;"",  'Health Care Resources'!H17-$L13*(OFFSET(Requirements!I$15,$E13-1,0)), ""), "")</f>
        <v>-22.5</v>
      </c>
      <c r="Q13" s="360">
        <f ca="1">IFERROR(IF($E13&lt;&gt;"",  'Health Care Resources'!I17-$L13*(OFFSET(Requirements!J$15,$E13-1,0)), ""), "")</f>
        <v>-18.75</v>
      </c>
      <c r="R13" s="360">
        <f ca="1">IFERROR(IF($E13&lt;&gt;"",  'Health Care Resources'!J17-$L13*(OFFSET(Requirements!K$15,$E13-1,0)), ""), "")</f>
        <v>-15.15625</v>
      </c>
      <c r="S13" s="360">
        <f ca="1">IFERROR(IF($E13&lt;&gt;"",  'Health Care Resources'!K17-$L13*(OFFSET(Requirements!L$15,$E13-1,0)), ""), "")</f>
        <v>0</v>
      </c>
      <c r="T13" s="360">
        <f ca="1">IFERROR(IF($E13&lt;&gt;"",  'Health Care Resources'!L17-$L13*(OFFSET(Requirements!M$15,$E13-1,0)), ""), "")</f>
        <v>0</v>
      </c>
      <c r="U13" s="360">
        <f ca="1">IFERROR(IF($E13&lt;&gt;"",  'Health Care Resources'!M17-$L13*(OFFSET(Requirements!N$15,$E13-1,0)), ""), "")</f>
        <v>0</v>
      </c>
      <c r="V13" s="360">
        <f ca="1">IFERROR(IF($E13&lt;&gt;"",  'Health Care Resources'!N17-$L13*(OFFSET(Requirements!O$15,$E13-1,0)), ""), "")</f>
        <v>-1850.78125</v>
      </c>
      <c r="W13" s="360">
        <f ca="1">IFERROR(IF($E13&lt;&gt;"",  'Health Care Resources'!O17-$L13*(OFFSET(Requirements!P$15,$E13-1,0)), ""), "")</f>
        <v>-224.99999999999997</v>
      </c>
      <c r="X13" s="360">
        <f ca="1">IFERROR(IF($E13&lt;&gt;"",  'Health Care Resources'!P17-$L13*(OFFSET(Requirements!Q$15,$E13-1,0)), ""), "")</f>
        <v>-540</v>
      </c>
      <c r="Y13" s="360">
        <f ca="1">IFERROR(IF($E13&lt;&gt;"",  'Health Care Resources'!Q17-$L13*(OFFSET(Requirements!R$15,$E13-1,0)), ""), "")</f>
        <v>-950</v>
      </c>
      <c r="Z13" s="360">
        <f ca="1">IFERROR(IF($E13&lt;&gt;"",  'Health Care Resources'!R17-$L13*(OFFSET(Requirements!S$15,$E13-1,0)), ""), "")</f>
        <v>-36.40625</v>
      </c>
      <c r="AA13" s="360">
        <f ca="1">IFERROR(IF($E13&lt;&gt;"",  'Health Care Resources'!S17-$L13*(OFFSET(Requirements!T$15,$E13-1,0)), ""), "")</f>
        <v>-31.25</v>
      </c>
      <c r="AB13" s="360">
        <f ca="1">IFERROR(IF($E13&lt;&gt;"",  'Health Care Resources'!T17-$L13*(OFFSET(Requirements!U$15,$E13-1,0)), ""), "")</f>
        <v>-62.5</v>
      </c>
      <c r="AC13" s="360">
        <f ca="1">IFERROR(IF($E13&lt;&gt;"",  'Health Care Resources'!U17-$L13*(OFFSET(Requirements!V$15,$E13-1,0)), ""), "")</f>
        <v>-125</v>
      </c>
      <c r="AD13" s="360">
        <f ca="1">IFERROR(IF($E13&lt;&gt;"",  'Health Care Resources'!V17-$L13*(OFFSET(Requirements!W$15,$E13-1,0)), ""), "")</f>
        <v>-62.5</v>
      </c>
      <c r="AE13" s="360">
        <f ca="1">IFERROR(IF($E13&lt;&gt;"",  'Health Care Resources'!W17-$L13*(OFFSET(Requirements!X$15,$E13-1,0)), ""), "")</f>
        <v>-62.5</v>
      </c>
      <c r="AF13" s="360">
        <f ca="1">IFERROR(IF($E13&lt;&gt;"",  'Health Care Resources'!X17-$L13*(OFFSET(Requirements!Y$15,$E13-1,0)), ""), "")</f>
        <v>-31.25</v>
      </c>
      <c r="AG13" s="360">
        <f ca="1">IFERROR(IF($E13&lt;&gt;"",  'Health Care Resources'!Y17-$L13*(OFFSET(Requirements!Z$15,$E13-1,0)), ""), "")</f>
        <v>-62.5</v>
      </c>
      <c r="AH13" s="360">
        <f ca="1">IFERROR(IF($E13&lt;&gt;"",  'Health Care Resources'!Z17-$L13*(OFFSET(Requirements!AA$15,$E13-1,0)), ""), "")</f>
        <v>-62.5</v>
      </c>
      <c r="AI13" s="360">
        <f ca="1">IFERROR(IF($E13&lt;&gt;"",  'Health Care Resources'!AA17-$L13*(OFFSET(Requirements!AB$15,$E13-1,0)), ""), "")</f>
        <v>-62.5</v>
      </c>
      <c r="AJ13" s="360">
        <f ca="1">IFERROR(IF($E13&lt;&gt;"",  'Health Care Resources'!AB17-$L13*(OFFSET(Requirements!AC$15,$E13-1,0)), ""), "")</f>
        <v>0</v>
      </c>
      <c r="AK13" s="360">
        <f ca="1">IFERROR(IF($E13&lt;&gt;"",  'Health Care Resources'!AC17-$L13*(OFFSET(Requirements!AD$15,$E13-1,0)), ""), "")</f>
        <v>0</v>
      </c>
      <c r="AL13" s="360">
        <f ca="1">IFERROR(IF($E13&lt;&gt;"",  'Health Care Resources'!AD17-$L13*(OFFSET(Requirements!AE$15,$E13-1,0)), ""), "")</f>
        <v>0</v>
      </c>
      <c r="AM13" s="394">
        <f t="shared" ca="1" si="2"/>
        <v>-4649.84375</v>
      </c>
      <c r="AN13" s="387" t="str">
        <f>IF('Health Care Resources'!AE17&lt;&gt;"", AM13, "")</f>
        <v/>
      </c>
      <c r="AO13" s="12"/>
      <c r="AP13" s="390" t="str">
        <f>IF('Health Care Resources'!F17&lt;&gt;0, 'Health Care Resources'!F17, "")</f>
        <v/>
      </c>
      <c r="AQ13" s="390" t="str">
        <f>IF('Health Care Resources'!G17&lt;&gt;0, 'Health Care Resources'!G17, "")</f>
        <v/>
      </c>
      <c r="AR13" s="390" t="str">
        <f>IF('Health Care Resources'!H17&lt;&gt;0, 'Health Care Resources'!H17, "")</f>
        <v/>
      </c>
      <c r="AS13" s="390" t="str">
        <f>IF('Health Care Resources'!I17&lt;&gt;0, 'Health Care Resources'!I17, "")</f>
        <v/>
      </c>
      <c r="AT13" s="390" t="str">
        <f>IF('Health Care Resources'!J17&lt;&gt;0, 'Health Care Resources'!J17, "")</f>
        <v/>
      </c>
      <c r="AU13" s="390" t="str">
        <f>IF('Health Care Resources'!K17&lt;&gt;0, 'Health Care Resources'!K17, "")</f>
        <v/>
      </c>
      <c r="AV13" s="390" t="str">
        <f>IF('Health Care Resources'!L17&lt;&gt;0, 'Health Care Resources'!L17, "")</f>
        <v/>
      </c>
      <c r="AW13" s="390" t="str">
        <f>IF('Health Care Resources'!M17&lt;&gt;0, 'Health Care Resources'!M17, "")</f>
        <v/>
      </c>
      <c r="AX13" s="390" t="str">
        <f>IF('Health Care Resources'!N17&lt;&gt;0, 'Health Care Resources'!N17, "")</f>
        <v/>
      </c>
      <c r="AY13" s="390" t="str">
        <f>IF('Health Care Resources'!O17&lt;&gt;0, 'Health Care Resources'!O17, "")</f>
        <v/>
      </c>
      <c r="AZ13" s="390" t="str">
        <f>IF('Health Care Resources'!P17&lt;&gt;0, 'Health Care Resources'!P17, "")</f>
        <v/>
      </c>
      <c r="BA13" s="390" t="str">
        <f>IF('Health Care Resources'!Q17&lt;&gt;0, 'Health Care Resources'!Q17, "")</f>
        <v/>
      </c>
      <c r="BB13" s="390" t="str">
        <f>IF('Health Care Resources'!R17&lt;&gt;0, 'Health Care Resources'!R17, "")</f>
        <v/>
      </c>
      <c r="BC13" s="390" t="str">
        <f>IF('Health Care Resources'!S17&lt;&gt;0, 'Health Care Resources'!S17, "")</f>
        <v/>
      </c>
      <c r="BD13" s="390" t="str">
        <f>IF('Health Care Resources'!T17&lt;&gt;0, 'Health Care Resources'!T17, "")</f>
        <v/>
      </c>
      <c r="BE13" s="390" t="str">
        <f>IF('Health Care Resources'!U17&lt;&gt;0, 'Health Care Resources'!U17, "")</f>
        <v/>
      </c>
      <c r="BF13" s="390" t="str">
        <f>IF('Health Care Resources'!V17&lt;&gt;0, 'Health Care Resources'!V17, "")</f>
        <v/>
      </c>
      <c r="BG13" s="390" t="str">
        <f>IF('Health Care Resources'!W17&lt;&gt;0, 'Health Care Resources'!W17, "")</f>
        <v/>
      </c>
      <c r="BH13" s="390" t="str">
        <f>IF('Health Care Resources'!X17&lt;&gt;0, 'Health Care Resources'!X17, "")</f>
        <v/>
      </c>
      <c r="BI13" s="390" t="str">
        <f>IF('Health Care Resources'!Y17&lt;&gt;0, 'Health Care Resources'!Y17, "")</f>
        <v/>
      </c>
      <c r="BJ13" s="390" t="str">
        <f>IF('Health Care Resources'!Z17&lt;&gt;0, 'Health Care Resources'!Z17, "")</f>
        <v/>
      </c>
      <c r="BK13" s="390" t="str">
        <f>IF('Health Care Resources'!AA17&lt;&gt;0, 'Health Care Resources'!AA17, "")</f>
        <v/>
      </c>
      <c r="BL13" s="390" t="str">
        <f>IF('Health Care Resources'!AB17&lt;&gt;0, 'Health Care Resources'!AB17, "")</f>
        <v/>
      </c>
      <c r="BM13" s="390" t="str">
        <f>IF('Health Care Resources'!AC17&lt;&gt;0, 'Health Care Resources'!AC17, "")</f>
        <v/>
      </c>
      <c r="BN13" s="390" t="str">
        <f>IF('Health Care Resources'!AD17&lt;&gt;0, 'Health Care Resources'!AD17, "")</f>
        <v/>
      </c>
      <c r="BO13" s="384" t="str">
        <f t="shared" si="4"/>
        <v/>
      </c>
      <c r="BP13" s="12"/>
      <c r="BQ13" s="13"/>
    </row>
    <row r="14" spans="2:69" ht="20" customHeight="1">
      <c r="B14" s="323">
        <v>8</v>
      </c>
      <c r="C14" s="357" t="str">
        <f>IF('Health Facility'!B15&lt;&gt;"",'Health Facility'!C15, "")</f>
        <v>Полевой госпиталь "Юг"</v>
      </c>
      <c r="D14" s="357" t="str">
        <f>IF('Health Facility'!B15&lt;&gt;"",'Health Facility'!D15, "")</f>
        <v>Помощь больным с умеренной степенью</v>
      </c>
      <c r="E14" s="391">
        <f>IF('Health Facility'!E15&lt;&gt;"", 'Health Facility'!E15, "")</f>
        <v>2</v>
      </c>
      <c r="F14" s="436">
        <f>IF(ISBLANK('Health Facility'!F15), "", 'Health Facility'!F15)</f>
        <v>200</v>
      </c>
      <c r="G14" s="359" t="str">
        <f ca="1">IF(Requirements!AF33&lt;&gt;0, Requirements!AF33, "")</f>
        <v/>
      </c>
      <c r="H14"/>
      <c r="I14" s="544">
        <v>450</v>
      </c>
      <c r="J14" s="437">
        <f t="shared" si="3"/>
        <v>-250</v>
      </c>
      <c r="K14" s="435"/>
      <c r="L14" s="389">
        <f t="shared" si="5"/>
        <v>200</v>
      </c>
      <c r="M14" s="14"/>
      <c r="N14" s="360">
        <f ca="1">IFERROR(IF($E14&lt;&gt;"",  'Health Care Resources'!F18-$L14*(OFFSET(Requirements!G$15,$E14-1,0)), ""), "")</f>
        <v>0</v>
      </c>
      <c r="O14" s="360">
        <f ca="1">IFERROR(IF($E14&lt;&gt;"",  'Health Care Resources'!G18-$L14*(OFFSET(Requirements!H$15,$E14-1,0)), ""), "")</f>
        <v>0</v>
      </c>
      <c r="P14" s="360">
        <f ca="1">IFERROR(IF($E14&lt;&gt;"",  'Health Care Resources'!H18-$L14*(OFFSET(Requirements!I$15,$E14-1,0)), ""), "")</f>
        <v>0</v>
      </c>
      <c r="Q14" s="360">
        <f ca="1">IFERROR(IF($E14&lt;&gt;"",  'Health Care Resources'!I18-$L14*(OFFSET(Requirements!J$15,$E14-1,0)), ""), "")</f>
        <v>0</v>
      </c>
      <c r="R14" s="360">
        <f ca="1">IFERROR(IF($E14&lt;&gt;"",  'Health Care Resources'!J18-$L14*(OFFSET(Requirements!K$15,$E14-1,0)), ""), "")</f>
        <v>0</v>
      </c>
      <c r="S14" s="360">
        <f ca="1">IFERROR(IF($E14&lt;&gt;"",  'Health Care Resources'!K18-$L14*(OFFSET(Requirements!L$15,$E14-1,0)), ""), "")</f>
        <v>-12.5</v>
      </c>
      <c r="T14" s="360">
        <f ca="1">IFERROR(IF($E14&lt;&gt;"",  'Health Care Resources'!L18-$L14*(OFFSET(Requirements!M$15,$E14-1,0)), ""), "")</f>
        <v>0</v>
      </c>
      <c r="U14" s="360">
        <f ca="1">IFERROR(IF($E14&lt;&gt;"",  'Health Care Resources'!M18-$L14*(OFFSET(Requirements!N$15,$E14-1,0)), ""), "")</f>
        <v>-91.5</v>
      </c>
      <c r="V14" s="360">
        <f ca="1">IFERROR(IF($E14&lt;&gt;"",  'Health Care Resources'!N18-$L14*(OFFSET(Requirements!O$15,$E14-1,0)), ""), "")</f>
        <v>0</v>
      </c>
      <c r="W14" s="360">
        <f ca="1">IFERROR(IF($E14&lt;&gt;"",  'Health Care Resources'!O18-$L14*(OFFSET(Requirements!P$15,$E14-1,0)), ""), "")</f>
        <v>0</v>
      </c>
      <c r="X14" s="360">
        <f ca="1">IFERROR(IF($E14&lt;&gt;"",  'Health Care Resources'!P18-$L14*(OFFSET(Requirements!Q$15,$E14-1,0)), ""), "")</f>
        <v>0</v>
      </c>
      <c r="Y14" s="360">
        <f ca="1">IFERROR(IF($E14&lt;&gt;"",  'Health Care Resources'!Q18-$L14*(OFFSET(Requirements!R$15,$E14-1,0)), ""), "")</f>
        <v>0</v>
      </c>
      <c r="Z14" s="360">
        <f ca="1">IFERROR(IF($E14&lt;&gt;"",  'Health Care Resources'!R18-$L14*(OFFSET(Requirements!S$15,$E14-1,0)), ""), "")</f>
        <v>0</v>
      </c>
      <c r="AA14" s="360">
        <f ca="1">IFERROR(IF($E14&lt;&gt;"",  'Health Care Resources'!S18-$L14*(OFFSET(Requirements!T$15,$E14-1,0)), ""), "")</f>
        <v>-6.25</v>
      </c>
      <c r="AB14" s="360">
        <f ca="1">IFERROR(IF($E14&lt;&gt;"",  'Health Care Resources'!T18-$L14*(OFFSET(Requirements!U$15,$E14-1,0)), ""), "")</f>
        <v>-8.25</v>
      </c>
      <c r="AC14" s="360">
        <f ca="1">IFERROR(IF($E14&lt;&gt;"",  'Health Care Resources'!U18-$L14*(OFFSET(Requirements!V$15,$E14-1,0)), ""), "")</f>
        <v>-12.5</v>
      </c>
      <c r="AD14" s="360">
        <f ca="1">IFERROR(IF($E14&lt;&gt;"",  'Health Care Resources'!V18-$L14*(OFFSET(Requirements!W$15,$E14-1,0)), ""), "")</f>
        <v>0</v>
      </c>
      <c r="AE14" s="360">
        <f ca="1">IFERROR(IF($E14&lt;&gt;"",  'Health Care Resources'!W18-$L14*(OFFSET(Requirements!X$15,$E14-1,0)), ""), "")</f>
        <v>-8.25</v>
      </c>
      <c r="AF14" s="360">
        <f ca="1">IFERROR(IF($E14&lt;&gt;"",  'Health Care Resources'!X18-$L14*(OFFSET(Requirements!Y$15,$E14-1,0)), ""), "")</f>
        <v>-6.25</v>
      </c>
      <c r="AG14" s="360">
        <f ca="1">IFERROR(IF($E14&lt;&gt;"",  'Health Care Resources'!Y18-$L14*(OFFSET(Requirements!Z$15,$E14-1,0)), ""), "")</f>
        <v>-12.5</v>
      </c>
      <c r="AH14" s="360">
        <f ca="1">IFERROR(IF($E14&lt;&gt;"",  'Health Care Resources'!Z18-$L14*(OFFSET(Requirements!AA$15,$E14-1,0)), ""), "")</f>
        <v>0</v>
      </c>
      <c r="AI14" s="360">
        <f ca="1">IFERROR(IF($E14&lt;&gt;"",  'Health Care Resources'!AA18-$L14*(OFFSET(Requirements!AB$15,$E14-1,0)), ""), "")</f>
        <v>-12.5</v>
      </c>
      <c r="AJ14" s="360">
        <f ca="1">IFERROR(IF($E14&lt;&gt;"",  'Health Care Resources'!AB18-$L14*(OFFSET(Requirements!AC$15,$E14-1,0)), ""), "")</f>
        <v>0</v>
      </c>
      <c r="AK14" s="360">
        <f ca="1">IFERROR(IF($E14&lt;&gt;"",  'Health Care Resources'!AC18-$L14*(OFFSET(Requirements!AD$15,$E14-1,0)), ""), "")</f>
        <v>0</v>
      </c>
      <c r="AL14" s="360">
        <f ca="1">IFERROR(IF($E14&lt;&gt;"",  'Health Care Resources'!AD18-$L14*(OFFSET(Requirements!AE$15,$E14-1,0)), ""), "")</f>
        <v>0</v>
      </c>
      <c r="AM14" s="394">
        <f t="shared" ca="1" si="2"/>
        <v>-170.5</v>
      </c>
      <c r="AN14" s="387" t="str">
        <f>IF('Health Care Resources'!AE18&lt;&gt;"", AM14, "")</f>
        <v/>
      </c>
      <c r="AO14" s="12"/>
      <c r="AP14" s="390" t="str">
        <f>IF('Health Care Resources'!F18&lt;&gt;0, 'Health Care Resources'!F18, "")</f>
        <v/>
      </c>
      <c r="AQ14" s="390" t="str">
        <f>IF('Health Care Resources'!G18&lt;&gt;0, 'Health Care Resources'!G18, "")</f>
        <v/>
      </c>
      <c r="AR14" s="390" t="str">
        <f>IF('Health Care Resources'!H18&lt;&gt;0, 'Health Care Resources'!H18, "")</f>
        <v/>
      </c>
      <c r="AS14" s="390" t="str">
        <f>IF('Health Care Resources'!I18&lt;&gt;0, 'Health Care Resources'!I18, "")</f>
        <v/>
      </c>
      <c r="AT14" s="390" t="str">
        <f>IF('Health Care Resources'!J18&lt;&gt;0, 'Health Care Resources'!J18, "")</f>
        <v/>
      </c>
      <c r="AU14" s="390" t="str">
        <f>IF('Health Care Resources'!K18&lt;&gt;0, 'Health Care Resources'!K18, "")</f>
        <v/>
      </c>
      <c r="AV14" s="390" t="str">
        <f>IF('Health Care Resources'!L18&lt;&gt;0, 'Health Care Resources'!L18, "")</f>
        <v/>
      </c>
      <c r="AW14" s="390" t="str">
        <f>IF('Health Care Resources'!M18&lt;&gt;0, 'Health Care Resources'!M18, "")</f>
        <v/>
      </c>
      <c r="AX14" s="390" t="str">
        <f>IF('Health Care Resources'!N18&lt;&gt;0, 'Health Care Resources'!N18, "")</f>
        <v/>
      </c>
      <c r="AY14" s="390" t="str">
        <f>IF('Health Care Resources'!O18&lt;&gt;0, 'Health Care Resources'!O18, "")</f>
        <v/>
      </c>
      <c r="AZ14" s="390" t="str">
        <f>IF('Health Care Resources'!P18&lt;&gt;0, 'Health Care Resources'!P18, "")</f>
        <v/>
      </c>
      <c r="BA14" s="390" t="str">
        <f>IF('Health Care Resources'!Q18&lt;&gt;0, 'Health Care Resources'!Q18, "")</f>
        <v/>
      </c>
      <c r="BB14" s="390" t="str">
        <f>IF('Health Care Resources'!R18&lt;&gt;0, 'Health Care Resources'!R18, "")</f>
        <v/>
      </c>
      <c r="BC14" s="390" t="str">
        <f>IF('Health Care Resources'!S18&lt;&gt;0, 'Health Care Resources'!S18, "")</f>
        <v/>
      </c>
      <c r="BD14" s="390" t="str">
        <f>IF('Health Care Resources'!T18&lt;&gt;0, 'Health Care Resources'!T18, "")</f>
        <v/>
      </c>
      <c r="BE14" s="390" t="str">
        <f>IF('Health Care Resources'!U18&lt;&gt;0, 'Health Care Resources'!U18, "")</f>
        <v/>
      </c>
      <c r="BF14" s="390" t="str">
        <f>IF('Health Care Resources'!V18&lt;&gt;0, 'Health Care Resources'!V18, "")</f>
        <v/>
      </c>
      <c r="BG14" s="390" t="str">
        <f>IF('Health Care Resources'!W18&lt;&gt;0, 'Health Care Resources'!W18, "")</f>
        <v/>
      </c>
      <c r="BH14" s="390" t="str">
        <f>IF('Health Care Resources'!X18&lt;&gt;0, 'Health Care Resources'!X18, "")</f>
        <v/>
      </c>
      <c r="BI14" s="390" t="str">
        <f>IF('Health Care Resources'!Y18&lt;&gt;0, 'Health Care Resources'!Y18, "")</f>
        <v/>
      </c>
      <c r="BJ14" s="390" t="str">
        <f>IF('Health Care Resources'!Z18&lt;&gt;0, 'Health Care Resources'!Z18, "")</f>
        <v/>
      </c>
      <c r="BK14" s="390" t="str">
        <f>IF('Health Care Resources'!AA18&lt;&gt;0, 'Health Care Resources'!AA18, "")</f>
        <v/>
      </c>
      <c r="BL14" s="390" t="str">
        <f>IF('Health Care Resources'!AB18&lt;&gt;0, 'Health Care Resources'!AB18, "")</f>
        <v/>
      </c>
      <c r="BM14" s="390" t="str">
        <f>IF('Health Care Resources'!AC18&lt;&gt;0, 'Health Care Resources'!AC18, "")</f>
        <v/>
      </c>
      <c r="BN14" s="390" t="str">
        <f>IF('Health Care Resources'!AD18&lt;&gt;0, 'Health Care Resources'!AD18, "")</f>
        <v/>
      </c>
      <c r="BO14" s="384" t="str">
        <f t="shared" si="4"/>
        <v/>
      </c>
      <c r="BP14" s="12"/>
      <c r="BQ14" s="13"/>
    </row>
    <row r="15" spans="2:69" ht="20" customHeight="1">
      <c r="B15" s="323">
        <v>9</v>
      </c>
      <c r="C15" s="357" t="str">
        <f>IF('Health Facility'!B16&lt;&gt;"",'Health Facility'!C16, "")</f>
        <v>Помощь на дому, Север</v>
      </c>
      <c r="D15" s="357" t="str">
        <f>IF('Health Facility'!B16&lt;&gt;"",'Health Facility'!D16, "")</f>
        <v>Помощь больным с легкой степенью</v>
      </c>
      <c r="E15" s="391">
        <f>IF('Health Facility'!E16&lt;&gt;"", 'Health Facility'!E16, "")</f>
        <v>1</v>
      </c>
      <c r="F15" s="436">
        <f>IF(ISBLANK('Health Facility'!F16), "", 'Health Facility'!F16)</f>
        <v>0</v>
      </c>
      <c r="G15" s="359">
        <f ca="1">IF(Requirements!AF34&lt;&gt;0, Requirements!AF34, "")</f>
        <v>25000</v>
      </c>
      <c r="H15"/>
      <c r="I15" s="544">
        <v>500</v>
      </c>
      <c r="J15" s="437" t="str">
        <f t="shared" si="3"/>
        <v>N/A</v>
      </c>
      <c r="K15" s="435"/>
      <c r="L15" s="389">
        <f t="shared" si="5"/>
        <v>0</v>
      </c>
      <c r="M15" s="14"/>
      <c r="N15" s="360">
        <f ca="1">IFERROR(IF($E15&lt;&gt;"",  'Health Care Resources'!F19-$L15*(OFFSET(Requirements!G$15,$E15-1,0)), ""), "")</f>
        <v>0</v>
      </c>
      <c r="O15" s="360">
        <f ca="1">IFERROR(IF($E15&lt;&gt;"",  'Health Care Resources'!G19-$L15*(OFFSET(Requirements!H$15,$E15-1,0)), ""), "")</f>
        <v>0</v>
      </c>
      <c r="P15" s="360">
        <f ca="1">IFERROR(IF($E15&lt;&gt;"",  'Health Care Resources'!H19-$L15*(OFFSET(Requirements!I$15,$E15-1,0)), ""), "")</f>
        <v>0</v>
      </c>
      <c r="Q15" s="360">
        <f ca="1">IFERROR(IF($E15&lt;&gt;"",  'Health Care Resources'!I19-$L15*(OFFSET(Requirements!J$15,$E15-1,0)), ""), "")</f>
        <v>0</v>
      </c>
      <c r="R15" s="360">
        <f ca="1">IFERROR(IF($E15&lt;&gt;"",  'Health Care Resources'!J19-$L15*(OFFSET(Requirements!K$15,$E15-1,0)), ""), "")</f>
        <v>0</v>
      </c>
      <c r="S15" s="360">
        <f ca="1">IFERROR(IF($E15&lt;&gt;"",  'Health Care Resources'!K19-$L15*(OFFSET(Requirements!L$15,$E15-1,0)), ""), "")</f>
        <v>0</v>
      </c>
      <c r="T15" s="360">
        <f ca="1">IFERROR(IF($E15&lt;&gt;"",  'Health Care Resources'!L19-$L15*(OFFSET(Requirements!M$15,$E15-1,0)), ""), "")</f>
        <v>500</v>
      </c>
      <c r="U15" s="360">
        <f ca="1">IFERROR(IF($E15&lt;&gt;"",  'Health Care Resources'!M19-$L15*(OFFSET(Requirements!N$15,$E15-1,0)), ""), "")</f>
        <v>0</v>
      </c>
      <c r="V15" s="360">
        <f ca="1">IFERROR(IF($E15&lt;&gt;"",  'Health Care Resources'!N19-$L15*(OFFSET(Requirements!O$15,$E15-1,0)), ""), "")</f>
        <v>0</v>
      </c>
      <c r="W15" s="360">
        <f ca="1">IFERROR(IF($E15&lt;&gt;"",  'Health Care Resources'!O19-$L15*(OFFSET(Requirements!P$15,$E15-1,0)), ""), "")</f>
        <v>0</v>
      </c>
      <c r="X15" s="360">
        <f ca="1">IFERROR(IF($E15&lt;&gt;"",  'Health Care Resources'!P19-$L15*(OFFSET(Requirements!Q$15,$E15-1,0)), ""), "")</f>
        <v>0</v>
      </c>
      <c r="Y15" s="360">
        <f ca="1">IFERROR(IF($E15&lt;&gt;"",  'Health Care Resources'!Q19-$L15*(OFFSET(Requirements!R$15,$E15-1,0)), ""), "")</f>
        <v>0</v>
      </c>
      <c r="Z15" s="360">
        <f ca="1">IFERROR(IF($E15&lt;&gt;"",  'Health Care Resources'!R19-$L15*(OFFSET(Requirements!S$15,$E15-1,0)), ""), "")</f>
        <v>0</v>
      </c>
      <c r="AA15" s="360">
        <f ca="1">IFERROR(IF($E15&lt;&gt;"",  'Health Care Resources'!S19-$L15*(OFFSET(Requirements!T$15,$E15-1,0)), ""), "")</f>
        <v>0</v>
      </c>
      <c r="AB15" s="360">
        <f ca="1">IFERROR(IF($E15&lt;&gt;"",  'Health Care Resources'!T19-$L15*(OFFSET(Requirements!U$15,$E15-1,0)), ""), "")</f>
        <v>0</v>
      </c>
      <c r="AC15" s="360">
        <f ca="1">IFERROR(IF($E15&lt;&gt;"",  'Health Care Resources'!U19-$L15*(OFFSET(Requirements!V$15,$E15-1,0)), ""), "")</f>
        <v>0</v>
      </c>
      <c r="AD15" s="360">
        <f ca="1">IFERROR(IF($E15&lt;&gt;"",  'Health Care Resources'!V19-$L15*(OFFSET(Requirements!W$15,$E15-1,0)), ""), "")</f>
        <v>0</v>
      </c>
      <c r="AE15" s="360">
        <f ca="1">IFERROR(IF($E15&lt;&gt;"",  'Health Care Resources'!W19-$L15*(OFFSET(Requirements!X$15,$E15-1,0)), ""), "")</f>
        <v>0</v>
      </c>
      <c r="AF15" s="360">
        <f ca="1">IFERROR(IF($E15&lt;&gt;"",  'Health Care Resources'!X19-$L15*(OFFSET(Requirements!Y$15,$E15-1,0)), ""), "")</f>
        <v>0</v>
      </c>
      <c r="AG15" s="360">
        <f ca="1">IFERROR(IF($E15&lt;&gt;"",  'Health Care Resources'!Y19-$L15*(OFFSET(Requirements!Z$15,$E15-1,0)), ""), "")</f>
        <v>0</v>
      </c>
      <c r="AH15" s="360">
        <f ca="1">IFERROR(IF($E15&lt;&gt;"",  'Health Care Resources'!Z19-$L15*(OFFSET(Requirements!AA$15,$E15-1,0)), ""), "")</f>
        <v>0</v>
      </c>
      <c r="AI15" s="360">
        <f ca="1">IFERROR(IF($E15&lt;&gt;"",  'Health Care Resources'!AA19-$L15*(OFFSET(Requirements!AB$15,$E15-1,0)), ""), "")</f>
        <v>0</v>
      </c>
      <c r="AJ15" s="360">
        <f ca="1">IFERROR(IF($E15&lt;&gt;"",  'Health Care Resources'!AB19-$L15*(OFFSET(Requirements!AC$15,$E15-1,0)), ""), "")</f>
        <v>750</v>
      </c>
      <c r="AK15" s="360">
        <f ca="1">IFERROR(IF($E15&lt;&gt;"",  'Health Care Resources'!AC19-$L15*(OFFSET(Requirements!AD$15,$E15-1,0)), ""), "")</f>
        <v>0</v>
      </c>
      <c r="AL15" s="360">
        <f ca="1">IFERROR(IF($E15&lt;&gt;"",  'Health Care Resources'!AD19-$L15*(OFFSET(Requirements!AE$15,$E15-1,0)), ""), "")</f>
        <v>0</v>
      </c>
      <c r="AM15" s="394">
        <f t="shared" ca="1" si="2"/>
        <v>1250</v>
      </c>
      <c r="AN15" s="387">
        <f ca="1">IF('Health Care Resources'!AE19&lt;&gt;"", AM15, "")</f>
        <v>1250</v>
      </c>
      <c r="AO15" s="12"/>
      <c r="AP15" s="390" t="str">
        <f>IF('Health Care Resources'!F19&lt;&gt;0, 'Health Care Resources'!F19, "")</f>
        <v/>
      </c>
      <c r="AQ15" s="390" t="str">
        <f>IF('Health Care Resources'!G19&lt;&gt;0, 'Health Care Resources'!G19, "")</f>
        <v/>
      </c>
      <c r="AR15" s="390" t="str">
        <f>IF('Health Care Resources'!H19&lt;&gt;0, 'Health Care Resources'!H19, "")</f>
        <v/>
      </c>
      <c r="AS15" s="390" t="str">
        <f>IF('Health Care Resources'!I19&lt;&gt;0, 'Health Care Resources'!I19, "")</f>
        <v/>
      </c>
      <c r="AT15" s="390" t="str">
        <f>IF('Health Care Resources'!J19&lt;&gt;0, 'Health Care Resources'!J19, "")</f>
        <v/>
      </c>
      <c r="AU15" s="390" t="str">
        <f>IF('Health Care Resources'!K19&lt;&gt;0, 'Health Care Resources'!K19, "")</f>
        <v/>
      </c>
      <c r="AV15" s="390">
        <f>IF('Health Care Resources'!L19&lt;&gt;0, 'Health Care Resources'!L19, "")</f>
        <v>500</v>
      </c>
      <c r="AW15" s="390" t="str">
        <f>IF('Health Care Resources'!M19&lt;&gt;0, 'Health Care Resources'!M19, "")</f>
        <v/>
      </c>
      <c r="AX15" s="390" t="str">
        <f>IF('Health Care Resources'!N19&lt;&gt;0, 'Health Care Resources'!N19, "")</f>
        <v/>
      </c>
      <c r="AY15" s="390" t="str">
        <f>IF('Health Care Resources'!O19&lt;&gt;0, 'Health Care Resources'!O19, "")</f>
        <v/>
      </c>
      <c r="AZ15" s="390" t="str">
        <f>IF('Health Care Resources'!P19&lt;&gt;0, 'Health Care Resources'!P19, "")</f>
        <v/>
      </c>
      <c r="BA15" s="390" t="str">
        <f>IF('Health Care Resources'!Q19&lt;&gt;0, 'Health Care Resources'!Q19, "")</f>
        <v/>
      </c>
      <c r="BB15" s="390" t="str">
        <f>IF('Health Care Resources'!R19&lt;&gt;0, 'Health Care Resources'!R19, "")</f>
        <v/>
      </c>
      <c r="BC15" s="390" t="str">
        <f>IF('Health Care Resources'!S19&lt;&gt;0, 'Health Care Resources'!S19, "")</f>
        <v/>
      </c>
      <c r="BD15" s="390" t="str">
        <f>IF('Health Care Resources'!T19&lt;&gt;0, 'Health Care Resources'!T19, "")</f>
        <v/>
      </c>
      <c r="BE15" s="390" t="str">
        <f>IF('Health Care Resources'!U19&lt;&gt;0, 'Health Care Resources'!U19, "")</f>
        <v/>
      </c>
      <c r="BF15" s="390" t="str">
        <f>IF('Health Care Resources'!V19&lt;&gt;0, 'Health Care Resources'!V19, "")</f>
        <v/>
      </c>
      <c r="BG15" s="390" t="str">
        <f>IF('Health Care Resources'!W19&lt;&gt;0, 'Health Care Resources'!W19, "")</f>
        <v/>
      </c>
      <c r="BH15" s="390" t="str">
        <f>IF('Health Care Resources'!X19&lt;&gt;0, 'Health Care Resources'!X19, "")</f>
        <v/>
      </c>
      <c r="BI15" s="390" t="str">
        <f>IF('Health Care Resources'!Y19&lt;&gt;0, 'Health Care Resources'!Y19, "")</f>
        <v/>
      </c>
      <c r="BJ15" s="390" t="str">
        <f>IF('Health Care Resources'!Z19&lt;&gt;0, 'Health Care Resources'!Z19, "")</f>
        <v/>
      </c>
      <c r="BK15" s="390" t="str">
        <f>IF('Health Care Resources'!AA19&lt;&gt;0, 'Health Care Resources'!AA19, "")</f>
        <v/>
      </c>
      <c r="BL15" s="390">
        <f>IF('Health Care Resources'!AB19&lt;&gt;0, 'Health Care Resources'!AB19, "")</f>
        <v>750</v>
      </c>
      <c r="BM15" s="390" t="str">
        <f>IF('Health Care Resources'!AC19&lt;&gt;0, 'Health Care Resources'!AC19, "")</f>
        <v/>
      </c>
      <c r="BN15" s="390" t="str">
        <f>IF('Health Care Resources'!AD19&lt;&gt;0, 'Health Care Resources'!AD19, "")</f>
        <v/>
      </c>
      <c r="BO15" s="384">
        <f t="shared" si="4"/>
        <v>1250</v>
      </c>
      <c r="BP15" s="12"/>
      <c r="BQ15" s="13"/>
    </row>
    <row r="16" spans="2:69" ht="20" customHeight="1">
      <c r="B16" s="323">
        <v>10</v>
      </c>
      <c r="C16" s="357" t="str">
        <f>IF('Health Facility'!B17&lt;&gt;"",'Health Facility'!C17, "")</f>
        <v>Помощь на дому, Юг</v>
      </c>
      <c r="D16" s="357" t="str">
        <f>IF('Health Facility'!B17&lt;&gt;"",'Health Facility'!D17, "")</f>
        <v>Помощь больным с легкой степенью</v>
      </c>
      <c r="E16" s="391">
        <f>IF('Health Facility'!E17&lt;&gt;"", 'Health Facility'!E17, "")</f>
        <v>1</v>
      </c>
      <c r="F16" s="436">
        <f>IF(ISBLANK('Health Facility'!F17), "", 'Health Facility'!F17)</f>
        <v>0</v>
      </c>
      <c r="G16" s="359">
        <f ca="1">IF(Requirements!AF35&lt;&gt;0, Requirements!AF35, "")</f>
        <v>25000</v>
      </c>
      <c r="H16"/>
      <c r="I16" s="544">
        <v>550</v>
      </c>
      <c r="J16" s="437" t="str">
        <f t="shared" si="3"/>
        <v>N/A</v>
      </c>
      <c r="K16" s="435"/>
      <c r="L16" s="389">
        <f t="shared" si="5"/>
        <v>0</v>
      </c>
      <c r="M16" s="14"/>
      <c r="N16" s="360">
        <f ca="1">IFERROR(IF($E16&lt;&gt;"",  'Health Care Resources'!F20-$L16*(OFFSET(Requirements!G$15,$E16-1,0)), ""), "")</f>
        <v>0</v>
      </c>
      <c r="O16" s="360">
        <f ca="1">IFERROR(IF($E16&lt;&gt;"",  'Health Care Resources'!G20-$L16*(OFFSET(Requirements!H$15,$E16-1,0)), ""), "")</f>
        <v>0</v>
      </c>
      <c r="P16" s="360">
        <f ca="1">IFERROR(IF($E16&lt;&gt;"",  'Health Care Resources'!H20-$L16*(OFFSET(Requirements!I$15,$E16-1,0)), ""), "")</f>
        <v>0</v>
      </c>
      <c r="Q16" s="360">
        <f ca="1">IFERROR(IF($E16&lt;&gt;"",  'Health Care Resources'!I20-$L16*(OFFSET(Requirements!J$15,$E16-1,0)), ""), "")</f>
        <v>0</v>
      </c>
      <c r="R16" s="360">
        <f ca="1">IFERROR(IF($E16&lt;&gt;"",  'Health Care Resources'!J20-$L16*(OFFSET(Requirements!K$15,$E16-1,0)), ""), "")</f>
        <v>0</v>
      </c>
      <c r="S16" s="360">
        <f ca="1">IFERROR(IF($E16&lt;&gt;"",  'Health Care Resources'!K20-$L16*(OFFSET(Requirements!L$15,$E16-1,0)), ""), "")</f>
        <v>0</v>
      </c>
      <c r="T16" s="360">
        <f ca="1">IFERROR(IF($E16&lt;&gt;"",  'Health Care Resources'!L20-$L16*(OFFSET(Requirements!M$15,$E16-1,0)), ""), "")</f>
        <v>500</v>
      </c>
      <c r="U16" s="360">
        <f ca="1">IFERROR(IF($E16&lt;&gt;"",  'Health Care Resources'!M20-$L16*(OFFSET(Requirements!N$15,$E16-1,0)), ""), "")</f>
        <v>0</v>
      </c>
      <c r="V16" s="360">
        <f ca="1">IFERROR(IF($E16&lt;&gt;"",  'Health Care Resources'!N20-$L16*(OFFSET(Requirements!O$15,$E16-1,0)), ""), "")</f>
        <v>0</v>
      </c>
      <c r="W16" s="360">
        <f ca="1">IFERROR(IF($E16&lt;&gt;"",  'Health Care Resources'!O20-$L16*(OFFSET(Requirements!P$15,$E16-1,0)), ""), "")</f>
        <v>0</v>
      </c>
      <c r="X16" s="360">
        <f ca="1">IFERROR(IF($E16&lt;&gt;"",  'Health Care Resources'!P20-$L16*(OFFSET(Requirements!Q$15,$E16-1,0)), ""), "")</f>
        <v>0</v>
      </c>
      <c r="Y16" s="360">
        <f ca="1">IFERROR(IF($E16&lt;&gt;"",  'Health Care Resources'!Q20-$L16*(OFFSET(Requirements!R$15,$E16-1,0)), ""), "")</f>
        <v>0</v>
      </c>
      <c r="Z16" s="360">
        <f ca="1">IFERROR(IF($E16&lt;&gt;"",  'Health Care Resources'!R20-$L16*(OFFSET(Requirements!S$15,$E16-1,0)), ""), "")</f>
        <v>0</v>
      </c>
      <c r="AA16" s="360">
        <f ca="1">IFERROR(IF($E16&lt;&gt;"",  'Health Care Resources'!S20-$L16*(OFFSET(Requirements!T$15,$E16-1,0)), ""), "")</f>
        <v>0</v>
      </c>
      <c r="AB16" s="360">
        <f ca="1">IFERROR(IF($E16&lt;&gt;"",  'Health Care Resources'!T20-$L16*(OFFSET(Requirements!U$15,$E16-1,0)), ""), "")</f>
        <v>0</v>
      </c>
      <c r="AC16" s="360">
        <f ca="1">IFERROR(IF($E16&lt;&gt;"",  'Health Care Resources'!U20-$L16*(OFFSET(Requirements!V$15,$E16-1,0)), ""), "")</f>
        <v>0</v>
      </c>
      <c r="AD16" s="360">
        <f ca="1">IFERROR(IF($E16&lt;&gt;"",  'Health Care Resources'!V20-$L16*(OFFSET(Requirements!W$15,$E16-1,0)), ""), "")</f>
        <v>0</v>
      </c>
      <c r="AE16" s="360">
        <f ca="1">IFERROR(IF($E16&lt;&gt;"",  'Health Care Resources'!W20-$L16*(OFFSET(Requirements!X$15,$E16-1,0)), ""), "")</f>
        <v>0</v>
      </c>
      <c r="AF16" s="360">
        <f ca="1">IFERROR(IF($E16&lt;&gt;"",  'Health Care Resources'!X20-$L16*(OFFSET(Requirements!Y$15,$E16-1,0)), ""), "")</f>
        <v>0</v>
      </c>
      <c r="AG16" s="360">
        <f ca="1">IFERROR(IF($E16&lt;&gt;"",  'Health Care Resources'!Y20-$L16*(OFFSET(Requirements!Z$15,$E16-1,0)), ""), "")</f>
        <v>0</v>
      </c>
      <c r="AH16" s="360">
        <f ca="1">IFERROR(IF($E16&lt;&gt;"",  'Health Care Resources'!Z20-$L16*(OFFSET(Requirements!AA$15,$E16-1,0)), ""), "")</f>
        <v>0</v>
      </c>
      <c r="AI16" s="360">
        <f ca="1">IFERROR(IF($E16&lt;&gt;"",  'Health Care Resources'!AA20-$L16*(OFFSET(Requirements!AB$15,$E16-1,0)), ""), "")</f>
        <v>0</v>
      </c>
      <c r="AJ16" s="360">
        <f ca="1">IFERROR(IF($E16&lt;&gt;"",  'Health Care Resources'!AB20-$L16*(OFFSET(Requirements!AC$15,$E16-1,0)), ""), "")</f>
        <v>750</v>
      </c>
      <c r="AK16" s="360">
        <f ca="1">IFERROR(IF($E16&lt;&gt;"",  'Health Care Resources'!AC20-$L16*(OFFSET(Requirements!AD$15,$E16-1,0)), ""), "")</f>
        <v>0</v>
      </c>
      <c r="AL16" s="360">
        <f ca="1">IFERROR(IF($E16&lt;&gt;"",  'Health Care Resources'!AD20-$L16*(OFFSET(Requirements!AE$15,$E16-1,0)), ""), "")</f>
        <v>0</v>
      </c>
      <c r="AM16" s="394">
        <f t="shared" ca="1" si="2"/>
        <v>1250</v>
      </c>
      <c r="AN16" s="387">
        <f ca="1">IF('Health Care Resources'!AE20&lt;&gt;"", AM16, "")</f>
        <v>1250</v>
      </c>
      <c r="AO16" s="12"/>
      <c r="AP16" s="390" t="str">
        <f>IF('Health Care Resources'!F20&lt;&gt;0, 'Health Care Resources'!F20, "")</f>
        <v/>
      </c>
      <c r="AQ16" s="390" t="str">
        <f>IF('Health Care Resources'!G20&lt;&gt;0, 'Health Care Resources'!G20, "")</f>
        <v/>
      </c>
      <c r="AR16" s="390" t="str">
        <f>IF('Health Care Resources'!H20&lt;&gt;0, 'Health Care Resources'!H20, "")</f>
        <v/>
      </c>
      <c r="AS16" s="390" t="str">
        <f>IF('Health Care Resources'!I20&lt;&gt;0, 'Health Care Resources'!I20, "")</f>
        <v/>
      </c>
      <c r="AT16" s="390" t="str">
        <f>IF('Health Care Resources'!J20&lt;&gt;0, 'Health Care Resources'!J20, "")</f>
        <v/>
      </c>
      <c r="AU16" s="390" t="str">
        <f>IF('Health Care Resources'!K20&lt;&gt;0, 'Health Care Resources'!K20, "")</f>
        <v/>
      </c>
      <c r="AV16" s="390">
        <f>IF('Health Care Resources'!L20&lt;&gt;0, 'Health Care Resources'!L20, "")</f>
        <v>500</v>
      </c>
      <c r="AW16" s="390" t="str">
        <f>IF('Health Care Resources'!M20&lt;&gt;0, 'Health Care Resources'!M20, "")</f>
        <v/>
      </c>
      <c r="AX16" s="390" t="str">
        <f>IF('Health Care Resources'!N20&lt;&gt;0, 'Health Care Resources'!N20, "")</f>
        <v/>
      </c>
      <c r="AY16" s="390" t="str">
        <f>IF('Health Care Resources'!O20&lt;&gt;0, 'Health Care Resources'!O20, "")</f>
        <v/>
      </c>
      <c r="AZ16" s="390" t="str">
        <f>IF('Health Care Resources'!P20&lt;&gt;0, 'Health Care Resources'!P20, "")</f>
        <v/>
      </c>
      <c r="BA16" s="390" t="str">
        <f>IF('Health Care Resources'!Q20&lt;&gt;0, 'Health Care Resources'!Q20, "")</f>
        <v/>
      </c>
      <c r="BB16" s="390" t="str">
        <f>IF('Health Care Resources'!R20&lt;&gt;0, 'Health Care Resources'!R20, "")</f>
        <v/>
      </c>
      <c r="BC16" s="390" t="str">
        <f>IF('Health Care Resources'!S20&lt;&gt;0, 'Health Care Resources'!S20, "")</f>
        <v/>
      </c>
      <c r="BD16" s="390" t="str">
        <f>IF('Health Care Resources'!T20&lt;&gt;0, 'Health Care Resources'!T20, "")</f>
        <v/>
      </c>
      <c r="BE16" s="390" t="str">
        <f>IF('Health Care Resources'!U20&lt;&gt;0, 'Health Care Resources'!U20, "")</f>
        <v/>
      </c>
      <c r="BF16" s="390" t="str">
        <f>IF('Health Care Resources'!V20&lt;&gt;0, 'Health Care Resources'!V20, "")</f>
        <v/>
      </c>
      <c r="BG16" s="390" t="str">
        <f>IF('Health Care Resources'!W20&lt;&gt;0, 'Health Care Resources'!W20, "")</f>
        <v/>
      </c>
      <c r="BH16" s="390" t="str">
        <f>IF('Health Care Resources'!X20&lt;&gt;0, 'Health Care Resources'!X20, "")</f>
        <v/>
      </c>
      <c r="BI16" s="390" t="str">
        <f>IF('Health Care Resources'!Y20&lt;&gt;0, 'Health Care Resources'!Y20, "")</f>
        <v/>
      </c>
      <c r="BJ16" s="390" t="str">
        <f>IF('Health Care Resources'!Z20&lt;&gt;0, 'Health Care Resources'!Z20, "")</f>
        <v/>
      </c>
      <c r="BK16" s="390" t="str">
        <f>IF('Health Care Resources'!AA20&lt;&gt;0, 'Health Care Resources'!AA20, "")</f>
        <v/>
      </c>
      <c r="BL16" s="390">
        <f>IF('Health Care Resources'!AB20&lt;&gt;0, 'Health Care Resources'!AB20, "")</f>
        <v>750</v>
      </c>
      <c r="BM16" s="390" t="str">
        <f>IF('Health Care Resources'!AC20&lt;&gt;0, 'Health Care Resources'!AC20, "")</f>
        <v/>
      </c>
      <c r="BN16" s="390" t="str">
        <f>IF('Health Care Resources'!AD20&lt;&gt;0, 'Health Care Resources'!AD20, "")</f>
        <v/>
      </c>
      <c r="BO16" s="384">
        <f t="shared" si="4"/>
        <v>1250</v>
      </c>
      <c r="BP16" s="12"/>
      <c r="BQ16" s="13"/>
    </row>
    <row r="17" spans="2:69" ht="20" customHeight="1">
      <c r="B17" s="323">
        <v>11</v>
      </c>
      <c r="C17" s="357" t="str">
        <f>IF('Health Facility'!B18&lt;&gt;"",'Health Facility'!C18, "")</f>
        <v>Мобильный скрининг</v>
      </c>
      <c r="D17" s="357" t="str">
        <f>IF('Health Facility'!B18&lt;&gt;"",'Health Facility'!D18, "")</f>
        <v>Мобильный блок скрининга</v>
      </c>
      <c r="E17" s="391">
        <f>IF('Health Facility'!E18&lt;&gt;"", 'Health Facility'!E18, "")</f>
        <v>5</v>
      </c>
      <c r="F17" s="436">
        <f>IF(ISBLANK('Health Facility'!F18), "", 'Health Facility'!F18)</f>
        <v>0</v>
      </c>
      <c r="G17" s="359">
        <f ca="1">IF(Requirements!AF36&lt;&gt;0, Requirements!AF36, "")</f>
        <v>421.05263157894734</v>
      </c>
      <c r="H17"/>
      <c r="I17" s="544">
        <v>600</v>
      </c>
      <c r="J17" s="437" t="str">
        <f t="shared" si="3"/>
        <v>N/A</v>
      </c>
      <c r="K17" s="435"/>
      <c r="L17" s="389">
        <f t="shared" si="5"/>
        <v>0</v>
      </c>
      <c r="M17" s="14"/>
      <c r="N17" s="360">
        <f ca="1">IFERROR(IF($E17&lt;&gt;"",  'Health Care Resources'!F21-$L17*(OFFSET(Requirements!G$15,$E17-1,0)), ""), "")</f>
        <v>0</v>
      </c>
      <c r="O17" s="360">
        <f ca="1">IFERROR(IF($E17&lt;&gt;"",  'Health Care Resources'!G21-$L17*(OFFSET(Requirements!H$15,$E17-1,0)), ""), "")</f>
        <v>0</v>
      </c>
      <c r="P17" s="360">
        <f ca="1">IFERROR(IF($E17&lt;&gt;"",  'Health Care Resources'!H21-$L17*(OFFSET(Requirements!I$15,$E17-1,0)), ""), "")</f>
        <v>0</v>
      </c>
      <c r="Q17" s="360">
        <f ca="1">IFERROR(IF($E17&lt;&gt;"",  'Health Care Resources'!I21-$L17*(OFFSET(Requirements!J$15,$E17-1,0)), ""), "")</f>
        <v>0</v>
      </c>
      <c r="R17" s="360">
        <f ca="1">IFERROR(IF($E17&lt;&gt;"",  'Health Care Resources'!J21-$L17*(OFFSET(Requirements!K$15,$E17-1,0)), ""), "")</f>
        <v>0</v>
      </c>
      <c r="S17" s="360">
        <f ca="1">IFERROR(IF($E17&lt;&gt;"",  'Health Care Resources'!K21-$L17*(OFFSET(Requirements!L$15,$E17-1,0)), ""), "")</f>
        <v>0</v>
      </c>
      <c r="T17" s="360">
        <f ca="1">IFERROR(IF($E17&lt;&gt;"",  'Health Care Resources'!L21-$L17*(OFFSET(Requirements!M$15,$E17-1,0)), ""), "")</f>
        <v>10</v>
      </c>
      <c r="U17" s="360">
        <f ca="1">IFERROR(IF($E17&lt;&gt;"",  'Health Care Resources'!M21-$L17*(OFFSET(Requirements!N$15,$E17-1,0)), ""), "")</f>
        <v>0</v>
      </c>
      <c r="V17" s="360">
        <f ca="1">IFERROR(IF($E17&lt;&gt;"",  'Health Care Resources'!N21-$L17*(OFFSET(Requirements!O$15,$E17-1,0)), ""), "")</f>
        <v>0</v>
      </c>
      <c r="W17" s="360">
        <f ca="1">IFERROR(IF($E17&lt;&gt;"",  'Health Care Resources'!O21-$L17*(OFFSET(Requirements!P$15,$E17-1,0)), ""), "")</f>
        <v>0</v>
      </c>
      <c r="X17" s="360">
        <f ca="1">IFERROR(IF($E17&lt;&gt;"",  'Health Care Resources'!P21-$L17*(OFFSET(Requirements!Q$15,$E17-1,0)), ""), "")</f>
        <v>0</v>
      </c>
      <c r="Y17" s="360">
        <f ca="1">IFERROR(IF($E17&lt;&gt;"",  'Health Care Resources'!Q21-$L17*(OFFSET(Requirements!R$15,$E17-1,0)), ""), "")</f>
        <v>0</v>
      </c>
      <c r="Z17" s="360">
        <f ca="1">IFERROR(IF($E17&lt;&gt;"",  'Health Care Resources'!R21-$L17*(OFFSET(Requirements!S$15,$E17-1,0)), ""), "")</f>
        <v>0</v>
      </c>
      <c r="AA17" s="360">
        <f ca="1">IFERROR(IF($E17&lt;&gt;"",  'Health Care Resources'!S21-$L17*(OFFSET(Requirements!T$15,$E17-1,0)), ""), "")</f>
        <v>0</v>
      </c>
      <c r="AB17" s="360">
        <f ca="1">IFERROR(IF($E17&lt;&gt;"",  'Health Care Resources'!T21-$L17*(OFFSET(Requirements!U$15,$E17-1,0)), ""), "")</f>
        <v>0</v>
      </c>
      <c r="AC17" s="360">
        <f ca="1">IFERROR(IF($E17&lt;&gt;"",  'Health Care Resources'!U21-$L17*(OFFSET(Requirements!V$15,$E17-1,0)), ""), "")</f>
        <v>0</v>
      </c>
      <c r="AD17" s="360">
        <f ca="1">IFERROR(IF($E17&lt;&gt;"",  'Health Care Resources'!V21-$L17*(OFFSET(Requirements!W$15,$E17-1,0)), ""), "")</f>
        <v>0</v>
      </c>
      <c r="AE17" s="360">
        <f ca="1">IFERROR(IF($E17&lt;&gt;"",  'Health Care Resources'!W21-$L17*(OFFSET(Requirements!X$15,$E17-1,0)), ""), "")</f>
        <v>0</v>
      </c>
      <c r="AF17" s="360">
        <f ca="1">IFERROR(IF($E17&lt;&gt;"",  'Health Care Resources'!X21-$L17*(OFFSET(Requirements!Y$15,$E17-1,0)), ""), "")</f>
        <v>0</v>
      </c>
      <c r="AG17" s="360">
        <f ca="1">IFERROR(IF($E17&lt;&gt;"",  'Health Care Resources'!Y21-$L17*(OFFSET(Requirements!Z$15,$E17-1,0)), ""), "")</f>
        <v>0</v>
      </c>
      <c r="AH17" s="360">
        <f ca="1">IFERROR(IF($E17&lt;&gt;"",  'Health Care Resources'!Z21-$L17*(OFFSET(Requirements!AA$15,$E17-1,0)), ""), "")</f>
        <v>0</v>
      </c>
      <c r="AI17" s="360">
        <f ca="1">IFERROR(IF($E17&lt;&gt;"",  'Health Care Resources'!AA21-$L17*(OFFSET(Requirements!AB$15,$E17-1,0)), ""), "")</f>
        <v>0</v>
      </c>
      <c r="AJ17" s="360">
        <f ca="1">IFERROR(IF($E17&lt;&gt;"",  'Health Care Resources'!AB21-$L17*(OFFSET(Requirements!AC$15,$E17-1,0)), ""), "")</f>
        <v>10</v>
      </c>
      <c r="AK17" s="360">
        <f ca="1">IFERROR(IF($E17&lt;&gt;"",  'Health Care Resources'!AC21-$L17*(OFFSET(Requirements!AD$15,$E17-1,0)), ""), "")</f>
        <v>0</v>
      </c>
      <c r="AL17" s="360">
        <f ca="1">IFERROR(IF($E17&lt;&gt;"",  'Health Care Resources'!AD21-$L17*(OFFSET(Requirements!AE$15,$E17-1,0)), ""), "")</f>
        <v>0</v>
      </c>
      <c r="AM17" s="394">
        <f t="shared" ca="1" si="2"/>
        <v>20</v>
      </c>
      <c r="AN17" s="387">
        <f ca="1">IF('Health Care Resources'!AE21&lt;&gt;"", AM17, "")</f>
        <v>20</v>
      </c>
      <c r="AO17" s="12"/>
      <c r="AP17" s="390" t="str">
        <f>IF('Health Care Resources'!F21&lt;&gt;0, 'Health Care Resources'!F21, "")</f>
        <v/>
      </c>
      <c r="AQ17" s="390" t="str">
        <f>IF('Health Care Resources'!G21&lt;&gt;0, 'Health Care Resources'!G21, "")</f>
        <v/>
      </c>
      <c r="AR17" s="390" t="str">
        <f>IF('Health Care Resources'!H21&lt;&gt;0, 'Health Care Resources'!H21, "")</f>
        <v/>
      </c>
      <c r="AS17" s="390" t="str">
        <f>IF('Health Care Resources'!I21&lt;&gt;0, 'Health Care Resources'!I21, "")</f>
        <v/>
      </c>
      <c r="AT17" s="390" t="str">
        <f>IF('Health Care Resources'!J21&lt;&gt;0, 'Health Care Resources'!J21, "")</f>
        <v/>
      </c>
      <c r="AU17" s="390" t="str">
        <f>IF('Health Care Resources'!K21&lt;&gt;0, 'Health Care Resources'!K21, "")</f>
        <v/>
      </c>
      <c r="AV17" s="390">
        <f>IF('Health Care Resources'!L21&lt;&gt;0, 'Health Care Resources'!L21, "")</f>
        <v>10</v>
      </c>
      <c r="AW17" s="390" t="str">
        <f>IF('Health Care Resources'!M21&lt;&gt;0, 'Health Care Resources'!M21, "")</f>
        <v/>
      </c>
      <c r="AX17" s="390" t="str">
        <f>IF('Health Care Resources'!N21&lt;&gt;0, 'Health Care Resources'!N21, "")</f>
        <v/>
      </c>
      <c r="AY17" s="390" t="str">
        <f>IF('Health Care Resources'!O21&lt;&gt;0, 'Health Care Resources'!O21, "")</f>
        <v/>
      </c>
      <c r="AZ17" s="390" t="str">
        <f>IF('Health Care Resources'!P21&lt;&gt;0, 'Health Care Resources'!P21, "")</f>
        <v/>
      </c>
      <c r="BA17" s="390" t="str">
        <f>IF('Health Care Resources'!Q21&lt;&gt;0, 'Health Care Resources'!Q21, "")</f>
        <v/>
      </c>
      <c r="BB17" s="390" t="str">
        <f>IF('Health Care Resources'!R21&lt;&gt;0, 'Health Care Resources'!R21, "")</f>
        <v/>
      </c>
      <c r="BC17" s="390" t="str">
        <f>IF('Health Care Resources'!S21&lt;&gt;0, 'Health Care Resources'!S21, "")</f>
        <v/>
      </c>
      <c r="BD17" s="390" t="str">
        <f>IF('Health Care Resources'!T21&lt;&gt;0, 'Health Care Resources'!T21, "")</f>
        <v/>
      </c>
      <c r="BE17" s="390" t="str">
        <f>IF('Health Care Resources'!U21&lt;&gt;0, 'Health Care Resources'!U21, "")</f>
        <v/>
      </c>
      <c r="BF17" s="390" t="str">
        <f>IF('Health Care Resources'!V21&lt;&gt;0, 'Health Care Resources'!V21, "")</f>
        <v/>
      </c>
      <c r="BG17" s="390" t="str">
        <f>IF('Health Care Resources'!W21&lt;&gt;0, 'Health Care Resources'!W21, "")</f>
        <v/>
      </c>
      <c r="BH17" s="390" t="str">
        <f>IF('Health Care Resources'!X21&lt;&gt;0, 'Health Care Resources'!X21, "")</f>
        <v/>
      </c>
      <c r="BI17" s="390" t="str">
        <f>IF('Health Care Resources'!Y21&lt;&gt;0, 'Health Care Resources'!Y21, "")</f>
        <v/>
      </c>
      <c r="BJ17" s="390" t="str">
        <f>IF('Health Care Resources'!Z21&lt;&gt;0, 'Health Care Resources'!Z21, "")</f>
        <v/>
      </c>
      <c r="BK17" s="390" t="str">
        <f>IF('Health Care Resources'!AA21&lt;&gt;0, 'Health Care Resources'!AA21, "")</f>
        <v/>
      </c>
      <c r="BL17" s="390">
        <f>IF('Health Care Resources'!AB21&lt;&gt;0, 'Health Care Resources'!AB21, "")</f>
        <v>10</v>
      </c>
      <c r="BM17" s="390" t="str">
        <f>IF('Health Care Resources'!AC21&lt;&gt;0, 'Health Care Resources'!AC21, "")</f>
        <v/>
      </c>
      <c r="BN17" s="390" t="str">
        <f>IF('Health Care Resources'!AD21&lt;&gt;0, 'Health Care Resources'!AD21, "")</f>
        <v/>
      </c>
      <c r="BO17" s="384">
        <f t="shared" si="4"/>
        <v>20</v>
      </c>
      <c r="BP17" s="12"/>
      <c r="BQ17" s="13"/>
    </row>
    <row r="18" spans="2:69" ht="20" customHeight="1">
      <c r="B18" s="323">
        <v>12</v>
      </c>
      <c r="C18" s="357">
        <f>IF('Health Facility'!B19&lt;&gt;"",'Health Facility'!C19, "")</f>
        <v>0</v>
      </c>
      <c r="D18" s="357">
        <f>IF('Health Facility'!B19&lt;&gt;"",'Health Facility'!D19, "")</f>
        <v>0</v>
      </c>
      <c r="E18" s="391" t="str">
        <f>IF('Health Facility'!E19&lt;&gt;"", 'Health Facility'!E19, "")</f>
        <v/>
      </c>
      <c r="F18" s="436" t="str">
        <f>IF(ISBLANK('Health Facility'!F19), "", 'Health Facility'!F19)</f>
        <v/>
      </c>
      <c r="G18" s="359" t="str">
        <f>IF(Requirements!AF37&lt;&gt;0, Requirements!AF37, "")</f>
        <v/>
      </c>
      <c r="H18"/>
      <c r="I18" s="544"/>
      <c r="J18" s="437" t="str">
        <f t="shared" si="3"/>
        <v/>
      </c>
      <c r="K18" s="435"/>
      <c r="L18" s="389" t="str">
        <f t="shared" si="5"/>
        <v/>
      </c>
      <c r="M18" s="14"/>
      <c r="N18" s="360" t="str">
        <f ca="1">IFERROR(IF($E18&lt;&gt;"",  'Health Care Resources'!F22-$L18*(OFFSET(Requirements!G$15,$E18-1,0)), ""), "")</f>
        <v/>
      </c>
      <c r="O18" s="360" t="str">
        <f ca="1">IFERROR(IF($E18&lt;&gt;"",  'Health Care Resources'!G22-$L18*(OFFSET(Requirements!H$15,$E18-1,0)), ""), "")</f>
        <v/>
      </c>
      <c r="P18" s="360" t="str">
        <f ca="1">IFERROR(IF($E18&lt;&gt;"",  'Health Care Resources'!H22-$L18*(OFFSET(Requirements!I$15,$E18-1,0)), ""), "")</f>
        <v/>
      </c>
      <c r="Q18" s="360" t="str">
        <f ca="1">IFERROR(IF($E18&lt;&gt;"",  'Health Care Resources'!I22-$L18*(OFFSET(Requirements!J$15,$E18-1,0)), ""), "")</f>
        <v/>
      </c>
      <c r="R18" s="360" t="str">
        <f ca="1">IFERROR(IF($E18&lt;&gt;"",  'Health Care Resources'!J22-$L18*(OFFSET(Requirements!K$15,$E18-1,0)), ""), "")</f>
        <v/>
      </c>
      <c r="S18" s="360" t="str">
        <f ca="1">IFERROR(IF($E18&lt;&gt;"",  'Health Care Resources'!K22-$L18*(OFFSET(Requirements!L$15,$E18-1,0)), ""), "")</f>
        <v/>
      </c>
      <c r="T18" s="360" t="str">
        <f ca="1">IFERROR(IF($E18&lt;&gt;"",  'Health Care Resources'!L22-$L18*(OFFSET(Requirements!M$15,$E18-1,0)), ""), "")</f>
        <v/>
      </c>
      <c r="U18" s="360" t="str">
        <f ca="1">IFERROR(IF($E18&lt;&gt;"",  'Health Care Resources'!M22-$L18*(OFFSET(Requirements!N$15,$E18-1,0)), ""), "")</f>
        <v/>
      </c>
      <c r="V18" s="360" t="str">
        <f ca="1">IFERROR(IF($E18&lt;&gt;"",  'Health Care Resources'!N22-$L18*(OFFSET(Requirements!O$15,$E18-1,0)), ""), "")</f>
        <v/>
      </c>
      <c r="W18" s="360" t="str">
        <f ca="1">IFERROR(IF($E18&lt;&gt;"",  'Health Care Resources'!O22-$L18*(OFFSET(Requirements!P$15,$E18-1,0)), ""), "")</f>
        <v/>
      </c>
      <c r="X18" s="360" t="str">
        <f ca="1">IFERROR(IF($E18&lt;&gt;"",  'Health Care Resources'!P22-$L18*(OFFSET(Requirements!Q$15,$E18-1,0)), ""), "")</f>
        <v/>
      </c>
      <c r="Y18" s="360" t="str">
        <f ca="1">IFERROR(IF($E18&lt;&gt;"",  'Health Care Resources'!Q22-$L18*(OFFSET(Requirements!R$15,$E18-1,0)), ""), "")</f>
        <v/>
      </c>
      <c r="Z18" s="360" t="str">
        <f ca="1">IFERROR(IF($E18&lt;&gt;"",  'Health Care Resources'!R22-$L18*(OFFSET(Requirements!S$15,$E18-1,0)), ""), "")</f>
        <v/>
      </c>
      <c r="AA18" s="360" t="str">
        <f ca="1">IFERROR(IF($E18&lt;&gt;"",  'Health Care Resources'!S22-$L18*(OFFSET(Requirements!T$15,$E18-1,0)), ""), "")</f>
        <v/>
      </c>
      <c r="AB18" s="360" t="str">
        <f ca="1">IFERROR(IF($E18&lt;&gt;"",  'Health Care Resources'!T22-$L18*(OFFSET(Requirements!U$15,$E18-1,0)), ""), "")</f>
        <v/>
      </c>
      <c r="AC18" s="360" t="str">
        <f ca="1">IFERROR(IF($E18&lt;&gt;"",  'Health Care Resources'!U22-$L18*(OFFSET(Requirements!V$15,$E18-1,0)), ""), "")</f>
        <v/>
      </c>
      <c r="AD18" s="360" t="str">
        <f ca="1">IFERROR(IF($E18&lt;&gt;"",  'Health Care Resources'!V22-$L18*(OFFSET(Requirements!W$15,$E18-1,0)), ""), "")</f>
        <v/>
      </c>
      <c r="AE18" s="360" t="str">
        <f ca="1">IFERROR(IF($E18&lt;&gt;"",  'Health Care Resources'!W22-$L18*(OFFSET(Requirements!X$15,$E18-1,0)), ""), "")</f>
        <v/>
      </c>
      <c r="AF18" s="360" t="str">
        <f ca="1">IFERROR(IF($E18&lt;&gt;"",  'Health Care Resources'!X22-$L18*(OFFSET(Requirements!Y$15,$E18-1,0)), ""), "")</f>
        <v/>
      </c>
      <c r="AG18" s="360" t="str">
        <f ca="1">IFERROR(IF($E18&lt;&gt;"",  'Health Care Resources'!Y22-$L18*(OFFSET(Requirements!Z$15,$E18-1,0)), ""), "")</f>
        <v/>
      </c>
      <c r="AH18" s="360" t="str">
        <f ca="1">IFERROR(IF($E18&lt;&gt;"",  'Health Care Resources'!Z22-$L18*(OFFSET(Requirements!AA$15,$E18-1,0)), ""), "")</f>
        <v/>
      </c>
      <c r="AI18" s="360" t="str">
        <f ca="1">IFERROR(IF($E18&lt;&gt;"",  'Health Care Resources'!AA22-$L18*(OFFSET(Requirements!AB$15,$E18-1,0)), ""), "")</f>
        <v/>
      </c>
      <c r="AJ18" s="360" t="str">
        <f ca="1">IFERROR(IF($E18&lt;&gt;"",  'Health Care Resources'!AB22-$L18*(OFFSET(Requirements!AC$15,$E18-1,0)), ""), "")</f>
        <v/>
      </c>
      <c r="AK18" s="360" t="str">
        <f ca="1">IFERROR(IF($E18&lt;&gt;"",  'Health Care Resources'!AC22-$L18*(OFFSET(Requirements!AD$15,$E18-1,0)), ""), "")</f>
        <v/>
      </c>
      <c r="AL18" s="360" t="str">
        <f ca="1">IFERROR(IF($E18&lt;&gt;"",  'Health Care Resources'!AD22-$L18*(OFFSET(Requirements!AE$15,$E18-1,0)), ""), "")</f>
        <v/>
      </c>
      <c r="AM18" s="394">
        <f t="shared" ca="1" si="2"/>
        <v>0</v>
      </c>
      <c r="AN18" s="387" t="str">
        <f>IF('Health Care Resources'!AE22&lt;&gt;"", AM18, "")</f>
        <v/>
      </c>
      <c r="AO18" s="12"/>
      <c r="AP18" s="390" t="str">
        <f>IF('Health Care Resources'!F22&lt;&gt;0, 'Health Care Resources'!F22, "")</f>
        <v/>
      </c>
      <c r="AQ18" s="390" t="str">
        <f>IF('Health Care Resources'!G22&lt;&gt;0, 'Health Care Resources'!G22, "")</f>
        <v/>
      </c>
      <c r="AR18" s="390" t="str">
        <f>IF('Health Care Resources'!H22&lt;&gt;0, 'Health Care Resources'!H22, "")</f>
        <v/>
      </c>
      <c r="AS18" s="390" t="str">
        <f>IF('Health Care Resources'!I22&lt;&gt;0, 'Health Care Resources'!I22, "")</f>
        <v/>
      </c>
      <c r="AT18" s="390" t="str">
        <f>IF('Health Care Resources'!J22&lt;&gt;0, 'Health Care Resources'!J22, "")</f>
        <v/>
      </c>
      <c r="AU18" s="390" t="str">
        <f>IF('Health Care Resources'!K22&lt;&gt;0, 'Health Care Resources'!K22, "")</f>
        <v/>
      </c>
      <c r="AV18" s="390" t="str">
        <f>IF('Health Care Resources'!L22&lt;&gt;0, 'Health Care Resources'!L22, "")</f>
        <v/>
      </c>
      <c r="AW18" s="390" t="str">
        <f>IF('Health Care Resources'!M22&lt;&gt;0, 'Health Care Resources'!M22, "")</f>
        <v/>
      </c>
      <c r="AX18" s="390" t="str">
        <f>IF('Health Care Resources'!N22&lt;&gt;0, 'Health Care Resources'!N22, "")</f>
        <v/>
      </c>
      <c r="AY18" s="390" t="str">
        <f>IF('Health Care Resources'!O22&lt;&gt;0, 'Health Care Resources'!O22, "")</f>
        <v/>
      </c>
      <c r="AZ18" s="390" t="str">
        <f>IF('Health Care Resources'!P22&lt;&gt;0, 'Health Care Resources'!P22, "")</f>
        <v/>
      </c>
      <c r="BA18" s="390" t="str">
        <f>IF('Health Care Resources'!Q22&lt;&gt;0, 'Health Care Resources'!Q22, "")</f>
        <v/>
      </c>
      <c r="BB18" s="390" t="str">
        <f>IF('Health Care Resources'!R22&lt;&gt;0, 'Health Care Resources'!R22, "")</f>
        <v/>
      </c>
      <c r="BC18" s="390" t="str">
        <f>IF('Health Care Resources'!S22&lt;&gt;0, 'Health Care Resources'!S22, "")</f>
        <v/>
      </c>
      <c r="BD18" s="390" t="str">
        <f>IF('Health Care Resources'!T22&lt;&gt;0, 'Health Care Resources'!T22, "")</f>
        <v/>
      </c>
      <c r="BE18" s="390" t="str">
        <f>IF('Health Care Resources'!U22&lt;&gt;0, 'Health Care Resources'!U22, "")</f>
        <v/>
      </c>
      <c r="BF18" s="390" t="str">
        <f>IF('Health Care Resources'!V22&lt;&gt;0, 'Health Care Resources'!V22, "")</f>
        <v/>
      </c>
      <c r="BG18" s="390" t="str">
        <f>IF('Health Care Resources'!W22&lt;&gt;0, 'Health Care Resources'!W22, "")</f>
        <v/>
      </c>
      <c r="BH18" s="390" t="str">
        <f>IF('Health Care Resources'!X22&lt;&gt;0, 'Health Care Resources'!X22, "")</f>
        <v/>
      </c>
      <c r="BI18" s="390" t="str">
        <f>IF('Health Care Resources'!Y22&lt;&gt;0, 'Health Care Resources'!Y22, "")</f>
        <v/>
      </c>
      <c r="BJ18" s="390" t="str">
        <f>IF('Health Care Resources'!Z22&lt;&gt;0, 'Health Care Resources'!Z22, "")</f>
        <v/>
      </c>
      <c r="BK18" s="390" t="str">
        <f>IF('Health Care Resources'!AA22&lt;&gt;0, 'Health Care Resources'!AA22, "")</f>
        <v/>
      </c>
      <c r="BL18" s="390" t="str">
        <f>IF('Health Care Resources'!AB22&lt;&gt;0, 'Health Care Resources'!AB22, "")</f>
        <v/>
      </c>
      <c r="BM18" s="390" t="str">
        <f>IF('Health Care Resources'!AC22&lt;&gt;0, 'Health Care Resources'!AC22, "")</f>
        <v/>
      </c>
      <c r="BN18" s="390" t="str">
        <f>IF('Health Care Resources'!AD22&lt;&gt;0, 'Health Care Resources'!AD22, "")</f>
        <v/>
      </c>
      <c r="BO18" s="384" t="str">
        <f t="shared" si="4"/>
        <v/>
      </c>
      <c r="BP18" s="12"/>
      <c r="BQ18" s="13"/>
    </row>
    <row r="19" spans="2:69" ht="20" customHeight="1">
      <c r="B19" s="323">
        <v>13</v>
      </c>
      <c r="C19" s="357">
        <f>IF('Health Facility'!B20&lt;&gt;"",'Health Facility'!C20, "")</f>
        <v>0</v>
      </c>
      <c r="D19" s="357">
        <f>IF('Health Facility'!B20&lt;&gt;"",'Health Facility'!D20, "")</f>
        <v>0</v>
      </c>
      <c r="E19" s="391" t="str">
        <f>IF('Health Facility'!E20&lt;&gt;"", 'Health Facility'!E20, "")</f>
        <v/>
      </c>
      <c r="F19" s="436" t="str">
        <f>IF(ISBLANK('Health Facility'!F20), "", 'Health Facility'!F20)</f>
        <v/>
      </c>
      <c r="G19" s="359" t="str">
        <f>IF(Requirements!AF38&lt;&gt;0, Requirements!AF38, "")</f>
        <v/>
      </c>
      <c r="H19"/>
      <c r="I19" s="544"/>
      <c r="J19" s="437" t="str">
        <f t="shared" si="3"/>
        <v/>
      </c>
      <c r="K19" s="435"/>
      <c r="L19" s="389" t="str">
        <f t="shared" si="5"/>
        <v/>
      </c>
      <c r="M19" s="14"/>
      <c r="N19" s="360" t="str">
        <f ca="1">IFERROR(IF($E19&lt;&gt;"",  'Health Care Resources'!F23-$L19*(OFFSET(Requirements!G$15,$E19-1,0)), ""), "")</f>
        <v/>
      </c>
      <c r="O19" s="360" t="str">
        <f ca="1">IFERROR(IF($E19&lt;&gt;"",  'Health Care Resources'!G23-$L19*(OFFSET(Requirements!H$15,$E19-1,0)), ""), "")</f>
        <v/>
      </c>
      <c r="P19" s="360" t="str">
        <f ca="1">IFERROR(IF($E19&lt;&gt;"",  'Health Care Resources'!H23-$L19*(OFFSET(Requirements!I$15,$E19-1,0)), ""), "")</f>
        <v/>
      </c>
      <c r="Q19" s="360" t="str">
        <f ca="1">IFERROR(IF($E19&lt;&gt;"",  'Health Care Resources'!I23-$L19*(OFFSET(Requirements!J$15,$E19-1,0)), ""), "")</f>
        <v/>
      </c>
      <c r="R19" s="360" t="str">
        <f ca="1">IFERROR(IF($E19&lt;&gt;"",  'Health Care Resources'!J23-$L19*(OFFSET(Requirements!K$15,$E19-1,0)), ""), "")</f>
        <v/>
      </c>
      <c r="S19" s="360" t="str">
        <f ca="1">IFERROR(IF($E19&lt;&gt;"",  'Health Care Resources'!K23-$L19*(OFFSET(Requirements!L$15,$E19-1,0)), ""), "")</f>
        <v/>
      </c>
      <c r="T19" s="360" t="str">
        <f ca="1">IFERROR(IF($E19&lt;&gt;"",  'Health Care Resources'!L23-$L19*(OFFSET(Requirements!M$15,$E19-1,0)), ""), "")</f>
        <v/>
      </c>
      <c r="U19" s="360" t="str">
        <f ca="1">IFERROR(IF($E19&lt;&gt;"",  'Health Care Resources'!M23-$L19*(OFFSET(Requirements!N$15,$E19-1,0)), ""), "")</f>
        <v/>
      </c>
      <c r="V19" s="360" t="str">
        <f ca="1">IFERROR(IF($E19&lt;&gt;"",  'Health Care Resources'!N23-$L19*(OFFSET(Requirements!O$15,$E19-1,0)), ""), "")</f>
        <v/>
      </c>
      <c r="W19" s="360" t="str">
        <f ca="1">IFERROR(IF($E19&lt;&gt;"",  'Health Care Resources'!O23-$L19*(OFFSET(Requirements!P$15,$E19-1,0)), ""), "")</f>
        <v/>
      </c>
      <c r="X19" s="360" t="str">
        <f ca="1">IFERROR(IF($E19&lt;&gt;"",  'Health Care Resources'!P23-$L19*(OFFSET(Requirements!Q$15,$E19-1,0)), ""), "")</f>
        <v/>
      </c>
      <c r="Y19" s="360" t="str">
        <f ca="1">IFERROR(IF($E19&lt;&gt;"",  'Health Care Resources'!Q23-$L19*(OFFSET(Requirements!R$15,$E19-1,0)), ""), "")</f>
        <v/>
      </c>
      <c r="Z19" s="360" t="str">
        <f ca="1">IFERROR(IF($E19&lt;&gt;"",  'Health Care Resources'!R23-$L19*(OFFSET(Requirements!S$15,$E19-1,0)), ""), "")</f>
        <v/>
      </c>
      <c r="AA19" s="360" t="str">
        <f ca="1">IFERROR(IF($E19&lt;&gt;"",  'Health Care Resources'!S23-$L19*(OFFSET(Requirements!T$15,$E19-1,0)), ""), "")</f>
        <v/>
      </c>
      <c r="AB19" s="360" t="str">
        <f ca="1">IFERROR(IF($E19&lt;&gt;"",  'Health Care Resources'!T23-$L19*(OFFSET(Requirements!U$15,$E19-1,0)), ""), "")</f>
        <v/>
      </c>
      <c r="AC19" s="360" t="str">
        <f ca="1">IFERROR(IF($E19&lt;&gt;"",  'Health Care Resources'!U23-$L19*(OFFSET(Requirements!V$15,$E19-1,0)), ""), "")</f>
        <v/>
      </c>
      <c r="AD19" s="360" t="str">
        <f ca="1">IFERROR(IF($E19&lt;&gt;"",  'Health Care Resources'!V23-$L19*(OFFSET(Requirements!W$15,$E19-1,0)), ""), "")</f>
        <v/>
      </c>
      <c r="AE19" s="360" t="str">
        <f ca="1">IFERROR(IF($E19&lt;&gt;"",  'Health Care Resources'!W23-$L19*(OFFSET(Requirements!X$15,$E19-1,0)), ""), "")</f>
        <v/>
      </c>
      <c r="AF19" s="360" t="str">
        <f ca="1">IFERROR(IF($E19&lt;&gt;"",  'Health Care Resources'!X23-$L19*(OFFSET(Requirements!Y$15,$E19-1,0)), ""), "")</f>
        <v/>
      </c>
      <c r="AG19" s="360" t="str">
        <f ca="1">IFERROR(IF($E19&lt;&gt;"",  'Health Care Resources'!Y23-$L19*(OFFSET(Requirements!Z$15,$E19-1,0)), ""), "")</f>
        <v/>
      </c>
      <c r="AH19" s="360" t="str">
        <f ca="1">IFERROR(IF($E19&lt;&gt;"",  'Health Care Resources'!Z23-$L19*(OFFSET(Requirements!AA$15,$E19-1,0)), ""), "")</f>
        <v/>
      </c>
      <c r="AI19" s="360" t="str">
        <f ca="1">IFERROR(IF($E19&lt;&gt;"",  'Health Care Resources'!AA23-$L19*(OFFSET(Requirements!AB$15,$E19-1,0)), ""), "")</f>
        <v/>
      </c>
      <c r="AJ19" s="360" t="str">
        <f ca="1">IFERROR(IF($E19&lt;&gt;"",  'Health Care Resources'!AB23-$L19*(OFFSET(Requirements!AC$15,$E19-1,0)), ""), "")</f>
        <v/>
      </c>
      <c r="AK19" s="360" t="str">
        <f ca="1">IFERROR(IF($E19&lt;&gt;"",  'Health Care Resources'!AC23-$L19*(OFFSET(Requirements!AD$15,$E19-1,0)), ""), "")</f>
        <v/>
      </c>
      <c r="AL19" s="360" t="str">
        <f ca="1">IFERROR(IF($E19&lt;&gt;"",  'Health Care Resources'!AD23-$L19*(OFFSET(Requirements!AE$15,$E19-1,0)), ""), "")</f>
        <v/>
      </c>
      <c r="AM19" s="394">
        <f t="shared" ca="1" si="2"/>
        <v>0</v>
      </c>
      <c r="AN19" s="387" t="str">
        <f>IF('Health Care Resources'!AE23&lt;&gt;"", AM19, "")</f>
        <v/>
      </c>
      <c r="AO19" s="12"/>
      <c r="AP19" s="390" t="str">
        <f>IF('Health Care Resources'!F23&lt;&gt;0, 'Health Care Resources'!F23, "")</f>
        <v/>
      </c>
      <c r="AQ19" s="390" t="str">
        <f>IF('Health Care Resources'!G23&lt;&gt;0, 'Health Care Resources'!G23, "")</f>
        <v/>
      </c>
      <c r="AR19" s="390" t="str">
        <f>IF('Health Care Resources'!H23&lt;&gt;0, 'Health Care Resources'!H23, "")</f>
        <v/>
      </c>
      <c r="AS19" s="390" t="str">
        <f>IF('Health Care Resources'!I23&lt;&gt;0, 'Health Care Resources'!I23, "")</f>
        <v/>
      </c>
      <c r="AT19" s="390" t="str">
        <f>IF('Health Care Resources'!J23&lt;&gt;0, 'Health Care Resources'!J23, "")</f>
        <v/>
      </c>
      <c r="AU19" s="390" t="str">
        <f>IF('Health Care Resources'!K23&lt;&gt;0, 'Health Care Resources'!K23, "")</f>
        <v/>
      </c>
      <c r="AV19" s="390" t="str">
        <f>IF('Health Care Resources'!L23&lt;&gt;0, 'Health Care Resources'!L23, "")</f>
        <v/>
      </c>
      <c r="AW19" s="390" t="str">
        <f>IF('Health Care Resources'!M23&lt;&gt;0, 'Health Care Resources'!M23, "")</f>
        <v/>
      </c>
      <c r="AX19" s="390" t="str">
        <f>IF('Health Care Resources'!N23&lt;&gt;0, 'Health Care Resources'!N23, "")</f>
        <v/>
      </c>
      <c r="AY19" s="390" t="str">
        <f>IF('Health Care Resources'!O23&lt;&gt;0, 'Health Care Resources'!O23, "")</f>
        <v/>
      </c>
      <c r="AZ19" s="390" t="str">
        <f>IF('Health Care Resources'!P23&lt;&gt;0, 'Health Care Resources'!P23, "")</f>
        <v/>
      </c>
      <c r="BA19" s="390" t="str">
        <f>IF('Health Care Resources'!Q23&lt;&gt;0, 'Health Care Resources'!Q23, "")</f>
        <v/>
      </c>
      <c r="BB19" s="390" t="str">
        <f>IF('Health Care Resources'!R23&lt;&gt;0, 'Health Care Resources'!R23, "")</f>
        <v/>
      </c>
      <c r="BC19" s="390" t="str">
        <f>IF('Health Care Resources'!S23&lt;&gt;0, 'Health Care Resources'!S23, "")</f>
        <v/>
      </c>
      <c r="BD19" s="390" t="str">
        <f>IF('Health Care Resources'!T23&lt;&gt;0, 'Health Care Resources'!T23, "")</f>
        <v/>
      </c>
      <c r="BE19" s="390" t="str">
        <f>IF('Health Care Resources'!U23&lt;&gt;0, 'Health Care Resources'!U23, "")</f>
        <v/>
      </c>
      <c r="BF19" s="390" t="str">
        <f>IF('Health Care Resources'!V23&lt;&gt;0, 'Health Care Resources'!V23, "")</f>
        <v/>
      </c>
      <c r="BG19" s="390" t="str">
        <f>IF('Health Care Resources'!W23&lt;&gt;0, 'Health Care Resources'!W23, "")</f>
        <v/>
      </c>
      <c r="BH19" s="390" t="str">
        <f>IF('Health Care Resources'!X23&lt;&gt;0, 'Health Care Resources'!X23, "")</f>
        <v/>
      </c>
      <c r="BI19" s="390" t="str">
        <f>IF('Health Care Resources'!Y23&lt;&gt;0, 'Health Care Resources'!Y23, "")</f>
        <v/>
      </c>
      <c r="BJ19" s="390" t="str">
        <f>IF('Health Care Resources'!Z23&lt;&gt;0, 'Health Care Resources'!Z23, "")</f>
        <v/>
      </c>
      <c r="BK19" s="390" t="str">
        <f>IF('Health Care Resources'!AA23&lt;&gt;0, 'Health Care Resources'!AA23, "")</f>
        <v/>
      </c>
      <c r="BL19" s="390" t="str">
        <f>IF('Health Care Resources'!AB23&lt;&gt;0, 'Health Care Resources'!AB23, "")</f>
        <v/>
      </c>
      <c r="BM19" s="390" t="str">
        <f>IF('Health Care Resources'!AC23&lt;&gt;0, 'Health Care Resources'!AC23, "")</f>
        <v/>
      </c>
      <c r="BN19" s="390" t="str">
        <f>IF('Health Care Resources'!AD23&lt;&gt;0, 'Health Care Resources'!AD23, "")</f>
        <v/>
      </c>
      <c r="BO19" s="384" t="str">
        <f t="shared" si="4"/>
        <v/>
      </c>
      <c r="BP19" s="12"/>
      <c r="BQ19" s="13"/>
    </row>
    <row r="20" spans="2:69" ht="20" customHeight="1">
      <c r="B20" s="323">
        <v>14</v>
      </c>
      <c r="C20" s="357">
        <f>IF('Health Facility'!B21&lt;&gt;"",'Health Facility'!C21, "")</f>
        <v>0</v>
      </c>
      <c r="D20" s="357">
        <f>IF('Health Facility'!B21&lt;&gt;"",'Health Facility'!D21, "")</f>
        <v>0</v>
      </c>
      <c r="E20" s="391" t="str">
        <f>IF('Health Facility'!E21&lt;&gt;"", 'Health Facility'!E21, "")</f>
        <v/>
      </c>
      <c r="F20" s="436" t="str">
        <f>IF(ISBLANK('Health Facility'!F21), "", 'Health Facility'!F21)</f>
        <v/>
      </c>
      <c r="G20" s="359" t="str">
        <f>IF(Requirements!AF39&lt;&gt;0, Requirements!AF39, "")</f>
        <v/>
      </c>
      <c r="H20"/>
      <c r="I20" s="544"/>
      <c r="J20" s="437" t="str">
        <f t="shared" si="3"/>
        <v/>
      </c>
      <c r="K20" s="435"/>
      <c r="L20" s="389" t="str">
        <f t="shared" si="5"/>
        <v/>
      </c>
      <c r="M20" s="14"/>
      <c r="N20" s="360" t="str">
        <f ca="1">IFERROR(IF($E20&lt;&gt;"",  'Health Care Resources'!F24-$L20*(OFFSET(Requirements!G$15,$E20-1,0)), ""), "")</f>
        <v/>
      </c>
      <c r="O20" s="360" t="str">
        <f ca="1">IFERROR(IF($E20&lt;&gt;"",  'Health Care Resources'!G24-$L20*(OFFSET(Requirements!H$15,$E20-1,0)), ""), "")</f>
        <v/>
      </c>
      <c r="P20" s="360" t="str">
        <f ca="1">IFERROR(IF($E20&lt;&gt;"",  'Health Care Resources'!H24-$L20*(OFFSET(Requirements!I$15,$E20-1,0)), ""), "")</f>
        <v/>
      </c>
      <c r="Q20" s="360" t="str">
        <f ca="1">IFERROR(IF($E20&lt;&gt;"",  'Health Care Resources'!I24-$L20*(OFFSET(Requirements!J$15,$E20-1,0)), ""), "")</f>
        <v/>
      </c>
      <c r="R20" s="360" t="str">
        <f ca="1">IFERROR(IF($E20&lt;&gt;"",  'Health Care Resources'!J24-$L20*(OFFSET(Requirements!K$15,$E20-1,0)), ""), "")</f>
        <v/>
      </c>
      <c r="S20" s="360" t="str">
        <f ca="1">IFERROR(IF($E20&lt;&gt;"",  'Health Care Resources'!K24-$L20*(OFFSET(Requirements!L$15,$E20-1,0)), ""), "")</f>
        <v/>
      </c>
      <c r="T20" s="360" t="str">
        <f ca="1">IFERROR(IF($E20&lt;&gt;"",  'Health Care Resources'!L24-$L20*(OFFSET(Requirements!M$15,$E20-1,0)), ""), "")</f>
        <v/>
      </c>
      <c r="U20" s="360" t="str">
        <f ca="1">IFERROR(IF($E20&lt;&gt;"",  'Health Care Resources'!M24-$L20*(OFFSET(Requirements!N$15,$E20-1,0)), ""), "")</f>
        <v/>
      </c>
      <c r="V20" s="360" t="str">
        <f ca="1">IFERROR(IF($E20&lt;&gt;"",  'Health Care Resources'!N24-$L20*(OFFSET(Requirements!O$15,$E20-1,0)), ""), "")</f>
        <v/>
      </c>
      <c r="W20" s="360" t="str">
        <f ca="1">IFERROR(IF($E20&lt;&gt;"",  'Health Care Resources'!O24-$L20*(OFFSET(Requirements!P$15,$E20-1,0)), ""), "")</f>
        <v/>
      </c>
      <c r="X20" s="360" t="str">
        <f ca="1">IFERROR(IF($E20&lt;&gt;"",  'Health Care Resources'!P24-$L20*(OFFSET(Requirements!Q$15,$E20-1,0)), ""), "")</f>
        <v/>
      </c>
      <c r="Y20" s="360" t="str">
        <f ca="1">IFERROR(IF($E20&lt;&gt;"",  'Health Care Resources'!Q24-$L20*(OFFSET(Requirements!R$15,$E20-1,0)), ""), "")</f>
        <v/>
      </c>
      <c r="Z20" s="360" t="str">
        <f ca="1">IFERROR(IF($E20&lt;&gt;"",  'Health Care Resources'!R24-$L20*(OFFSET(Requirements!S$15,$E20-1,0)), ""), "")</f>
        <v/>
      </c>
      <c r="AA20" s="360" t="str">
        <f ca="1">IFERROR(IF($E20&lt;&gt;"",  'Health Care Resources'!S24-$L20*(OFFSET(Requirements!T$15,$E20-1,0)), ""), "")</f>
        <v/>
      </c>
      <c r="AB20" s="360" t="str">
        <f ca="1">IFERROR(IF($E20&lt;&gt;"",  'Health Care Resources'!T24-$L20*(OFFSET(Requirements!U$15,$E20-1,0)), ""), "")</f>
        <v/>
      </c>
      <c r="AC20" s="360" t="str">
        <f ca="1">IFERROR(IF($E20&lt;&gt;"",  'Health Care Resources'!U24-$L20*(OFFSET(Requirements!V$15,$E20-1,0)), ""), "")</f>
        <v/>
      </c>
      <c r="AD20" s="360" t="str">
        <f ca="1">IFERROR(IF($E20&lt;&gt;"",  'Health Care Resources'!V24-$L20*(OFFSET(Requirements!W$15,$E20-1,0)), ""), "")</f>
        <v/>
      </c>
      <c r="AE20" s="360" t="str">
        <f ca="1">IFERROR(IF($E20&lt;&gt;"",  'Health Care Resources'!W24-$L20*(OFFSET(Requirements!X$15,$E20-1,0)), ""), "")</f>
        <v/>
      </c>
      <c r="AF20" s="360" t="str">
        <f ca="1">IFERROR(IF($E20&lt;&gt;"",  'Health Care Resources'!X24-$L20*(OFFSET(Requirements!Y$15,$E20-1,0)), ""), "")</f>
        <v/>
      </c>
      <c r="AG20" s="360" t="str">
        <f ca="1">IFERROR(IF($E20&lt;&gt;"",  'Health Care Resources'!Y24-$L20*(OFFSET(Requirements!Z$15,$E20-1,0)), ""), "")</f>
        <v/>
      </c>
      <c r="AH20" s="360" t="str">
        <f ca="1">IFERROR(IF($E20&lt;&gt;"",  'Health Care Resources'!Z24-$L20*(OFFSET(Requirements!AA$15,$E20-1,0)), ""), "")</f>
        <v/>
      </c>
      <c r="AI20" s="360" t="str">
        <f ca="1">IFERROR(IF($E20&lt;&gt;"",  'Health Care Resources'!AA24-$L20*(OFFSET(Requirements!AB$15,$E20-1,0)), ""), "")</f>
        <v/>
      </c>
      <c r="AJ20" s="360" t="str">
        <f ca="1">IFERROR(IF($E20&lt;&gt;"",  'Health Care Resources'!AB24-$L20*(OFFSET(Requirements!AC$15,$E20-1,0)), ""), "")</f>
        <v/>
      </c>
      <c r="AK20" s="360" t="str">
        <f ca="1">IFERROR(IF($E20&lt;&gt;"",  'Health Care Resources'!AC24-$L20*(OFFSET(Requirements!AD$15,$E20-1,0)), ""), "")</f>
        <v/>
      </c>
      <c r="AL20" s="360" t="str">
        <f ca="1">IFERROR(IF($E20&lt;&gt;"",  'Health Care Resources'!AD24-$L20*(OFFSET(Requirements!AE$15,$E20-1,0)), ""), "")</f>
        <v/>
      </c>
      <c r="AM20" s="394">
        <f t="shared" ca="1" si="2"/>
        <v>0</v>
      </c>
      <c r="AN20" s="387" t="str">
        <f>IF('Health Care Resources'!AE24&lt;&gt;"", AM20, "")</f>
        <v/>
      </c>
      <c r="AO20" s="12"/>
      <c r="AP20" s="390" t="str">
        <f>IF('Health Care Resources'!F24&lt;&gt;0, 'Health Care Resources'!F24, "")</f>
        <v/>
      </c>
      <c r="AQ20" s="390" t="str">
        <f>IF('Health Care Resources'!G24&lt;&gt;0, 'Health Care Resources'!G24, "")</f>
        <v/>
      </c>
      <c r="AR20" s="390" t="str">
        <f>IF('Health Care Resources'!H24&lt;&gt;0, 'Health Care Resources'!H24, "")</f>
        <v/>
      </c>
      <c r="AS20" s="390" t="str">
        <f>IF('Health Care Resources'!I24&lt;&gt;0, 'Health Care Resources'!I24, "")</f>
        <v/>
      </c>
      <c r="AT20" s="390" t="str">
        <f>IF('Health Care Resources'!J24&lt;&gt;0, 'Health Care Resources'!J24, "")</f>
        <v/>
      </c>
      <c r="AU20" s="390" t="str">
        <f>IF('Health Care Resources'!K24&lt;&gt;0, 'Health Care Resources'!K24, "")</f>
        <v/>
      </c>
      <c r="AV20" s="390" t="str">
        <f>IF('Health Care Resources'!L24&lt;&gt;0, 'Health Care Resources'!L24, "")</f>
        <v/>
      </c>
      <c r="AW20" s="390" t="str">
        <f>IF('Health Care Resources'!M24&lt;&gt;0, 'Health Care Resources'!M24, "")</f>
        <v/>
      </c>
      <c r="AX20" s="390" t="str">
        <f>IF('Health Care Resources'!N24&lt;&gt;0, 'Health Care Resources'!N24, "")</f>
        <v/>
      </c>
      <c r="AY20" s="390" t="str">
        <f>IF('Health Care Resources'!O24&lt;&gt;0, 'Health Care Resources'!O24, "")</f>
        <v/>
      </c>
      <c r="AZ20" s="390" t="str">
        <f>IF('Health Care Resources'!P24&lt;&gt;0, 'Health Care Resources'!P24, "")</f>
        <v/>
      </c>
      <c r="BA20" s="390" t="str">
        <f>IF('Health Care Resources'!Q24&lt;&gt;0, 'Health Care Resources'!Q24, "")</f>
        <v/>
      </c>
      <c r="BB20" s="390" t="str">
        <f>IF('Health Care Resources'!R24&lt;&gt;0, 'Health Care Resources'!R24, "")</f>
        <v/>
      </c>
      <c r="BC20" s="390" t="str">
        <f>IF('Health Care Resources'!S24&lt;&gt;0, 'Health Care Resources'!S24, "")</f>
        <v/>
      </c>
      <c r="BD20" s="390" t="str">
        <f>IF('Health Care Resources'!T24&lt;&gt;0, 'Health Care Resources'!T24, "")</f>
        <v/>
      </c>
      <c r="BE20" s="390" t="str">
        <f>IF('Health Care Resources'!U24&lt;&gt;0, 'Health Care Resources'!U24, "")</f>
        <v/>
      </c>
      <c r="BF20" s="390" t="str">
        <f>IF('Health Care Resources'!V24&lt;&gt;0, 'Health Care Resources'!V24, "")</f>
        <v/>
      </c>
      <c r="BG20" s="390" t="str">
        <f>IF('Health Care Resources'!W24&lt;&gt;0, 'Health Care Resources'!W24, "")</f>
        <v/>
      </c>
      <c r="BH20" s="390" t="str">
        <f>IF('Health Care Resources'!X24&lt;&gt;0, 'Health Care Resources'!X24, "")</f>
        <v/>
      </c>
      <c r="BI20" s="390" t="str">
        <f>IF('Health Care Resources'!Y24&lt;&gt;0, 'Health Care Resources'!Y24, "")</f>
        <v/>
      </c>
      <c r="BJ20" s="390" t="str">
        <f>IF('Health Care Resources'!Z24&lt;&gt;0, 'Health Care Resources'!Z24, "")</f>
        <v/>
      </c>
      <c r="BK20" s="390" t="str">
        <f>IF('Health Care Resources'!AA24&lt;&gt;0, 'Health Care Resources'!AA24, "")</f>
        <v/>
      </c>
      <c r="BL20" s="390" t="str">
        <f>IF('Health Care Resources'!AB24&lt;&gt;0, 'Health Care Resources'!AB24, "")</f>
        <v/>
      </c>
      <c r="BM20" s="390" t="str">
        <f>IF('Health Care Resources'!AC24&lt;&gt;0, 'Health Care Resources'!AC24, "")</f>
        <v/>
      </c>
      <c r="BN20" s="390" t="str">
        <f>IF('Health Care Resources'!AD24&lt;&gt;0, 'Health Care Resources'!AD24, "")</f>
        <v/>
      </c>
      <c r="BO20" s="384" t="str">
        <f t="shared" si="4"/>
        <v/>
      </c>
      <c r="BP20" s="12"/>
      <c r="BQ20" s="13"/>
    </row>
    <row r="21" spans="2:69" ht="20" customHeight="1">
      <c r="B21" s="323">
        <v>15</v>
      </c>
      <c r="C21" s="357">
        <f>IF('Health Facility'!B22&lt;&gt;"",'Health Facility'!C22, "")</f>
        <v>0</v>
      </c>
      <c r="D21" s="357">
        <f>IF('Health Facility'!B22&lt;&gt;"",'Health Facility'!D22, "")</f>
        <v>0</v>
      </c>
      <c r="E21" s="391" t="str">
        <f>IF('Health Facility'!E22&lt;&gt;"", 'Health Facility'!E22, "")</f>
        <v/>
      </c>
      <c r="F21" s="436" t="str">
        <f>IF(ISBLANK('Health Facility'!F22), "", 'Health Facility'!F22)</f>
        <v/>
      </c>
      <c r="G21" s="359" t="str">
        <f>IF(Requirements!AF40&lt;&gt;0, Requirements!AF40, "")</f>
        <v/>
      </c>
      <c r="H21"/>
      <c r="I21" s="544"/>
      <c r="J21" s="437" t="str">
        <f t="shared" si="3"/>
        <v/>
      </c>
      <c r="K21" s="435"/>
      <c r="L21" s="389" t="str">
        <f t="shared" si="5"/>
        <v/>
      </c>
      <c r="M21" s="14"/>
      <c r="N21" s="360" t="str">
        <f ca="1">IFERROR(IF($E21&lt;&gt;"",  'Health Care Resources'!F25-$L21*(OFFSET(Requirements!G$15,$E21-1,0)), ""), "")</f>
        <v/>
      </c>
      <c r="O21" s="360" t="str">
        <f ca="1">IFERROR(IF($E21&lt;&gt;"",  'Health Care Resources'!G25-$L21*(OFFSET(Requirements!H$15,$E21-1,0)), ""), "")</f>
        <v/>
      </c>
      <c r="P21" s="360" t="str">
        <f ca="1">IFERROR(IF($E21&lt;&gt;"",  'Health Care Resources'!H25-$L21*(OFFSET(Requirements!I$15,$E21-1,0)), ""), "")</f>
        <v/>
      </c>
      <c r="Q21" s="360" t="str">
        <f ca="1">IFERROR(IF($E21&lt;&gt;"",  'Health Care Resources'!I25-$L21*(OFFSET(Requirements!J$15,$E21-1,0)), ""), "")</f>
        <v/>
      </c>
      <c r="R21" s="360" t="str">
        <f ca="1">IFERROR(IF($E21&lt;&gt;"",  'Health Care Resources'!J25-$L21*(OFFSET(Requirements!K$15,$E21-1,0)), ""), "")</f>
        <v/>
      </c>
      <c r="S21" s="360" t="str">
        <f ca="1">IFERROR(IF($E21&lt;&gt;"",  'Health Care Resources'!K25-$L21*(OFFSET(Requirements!L$15,$E21-1,0)), ""), "")</f>
        <v/>
      </c>
      <c r="T21" s="360" t="str">
        <f ca="1">IFERROR(IF($E21&lt;&gt;"",  'Health Care Resources'!L25-$L21*(OFFSET(Requirements!M$15,$E21-1,0)), ""), "")</f>
        <v/>
      </c>
      <c r="U21" s="360" t="str">
        <f ca="1">IFERROR(IF($E21&lt;&gt;"",  'Health Care Resources'!M25-$L21*(OFFSET(Requirements!N$15,$E21-1,0)), ""), "")</f>
        <v/>
      </c>
      <c r="V21" s="360" t="str">
        <f ca="1">IFERROR(IF($E21&lt;&gt;"",  'Health Care Resources'!N25-$L21*(OFFSET(Requirements!O$15,$E21-1,0)), ""), "")</f>
        <v/>
      </c>
      <c r="W21" s="360" t="str">
        <f ca="1">IFERROR(IF($E21&lt;&gt;"",  'Health Care Resources'!O25-$L21*(OFFSET(Requirements!P$15,$E21-1,0)), ""), "")</f>
        <v/>
      </c>
      <c r="X21" s="360" t="str">
        <f ca="1">IFERROR(IF($E21&lt;&gt;"",  'Health Care Resources'!P25-$L21*(OFFSET(Requirements!Q$15,$E21-1,0)), ""), "")</f>
        <v/>
      </c>
      <c r="Y21" s="360" t="str">
        <f ca="1">IFERROR(IF($E21&lt;&gt;"",  'Health Care Resources'!Q25-$L21*(OFFSET(Requirements!R$15,$E21-1,0)), ""), "")</f>
        <v/>
      </c>
      <c r="Z21" s="360" t="str">
        <f ca="1">IFERROR(IF($E21&lt;&gt;"",  'Health Care Resources'!R25-$L21*(OFFSET(Requirements!S$15,$E21-1,0)), ""), "")</f>
        <v/>
      </c>
      <c r="AA21" s="360" t="str">
        <f ca="1">IFERROR(IF($E21&lt;&gt;"",  'Health Care Resources'!S25-$L21*(OFFSET(Requirements!T$15,$E21-1,0)), ""), "")</f>
        <v/>
      </c>
      <c r="AB21" s="360" t="str">
        <f ca="1">IFERROR(IF($E21&lt;&gt;"",  'Health Care Resources'!T25-$L21*(OFFSET(Requirements!U$15,$E21-1,0)), ""), "")</f>
        <v/>
      </c>
      <c r="AC21" s="360" t="str">
        <f ca="1">IFERROR(IF($E21&lt;&gt;"",  'Health Care Resources'!U25-$L21*(OFFSET(Requirements!V$15,$E21-1,0)), ""), "")</f>
        <v/>
      </c>
      <c r="AD21" s="360" t="str">
        <f ca="1">IFERROR(IF($E21&lt;&gt;"",  'Health Care Resources'!V25-$L21*(OFFSET(Requirements!W$15,$E21-1,0)), ""), "")</f>
        <v/>
      </c>
      <c r="AE21" s="360" t="str">
        <f ca="1">IFERROR(IF($E21&lt;&gt;"",  'Health Care Resources'!W25-$L21*(OFFSET(Requirements!X$15,$E21-1,0)), ""), "")</f>
        <v/>
      </c>
      <c r="AF21" s="360" t="str">
        <f ca="1">IFERROR(IF($E21&lt;&gt;"",  'Health Care Resources'!X25-$L21*(OFFSET(Requirements!Y$15,$E21-1,0)), ""), "")</f>
        <v/>
      </c>
      <c r="AG21" s="360" t="str">
        <f ca="1">IFERROR(IF($E21&lt;&gt;"",  'Health Care Resources'!Y25-$L21*(OFFSET(Requirements!Z$15,$E21-1,0)), ""), "")</f>
        <v/>
      </c>
      <c r="AH21" s="360" t="str">
        <f ca="1">IFERROR(IF($E21&lt;&gt;"",  'Health Care Resources'!Z25-$L21*(OFFSET(Requirements!AA$15,$E21-1,0)), ""), "")</f>
        <v/>
      </c>
      <c r="AI21" s="360" t="str">
        <f ca="1">IFERROR(IF($E21&lt;&gt;"",  'Health Care Resources'!AA25-$L21*(OFFSET(Requirements!AB$15,$E21-1,0)), ""), "")</f>
        <v/>
      </c>
      <c r="AJ21" s="360" t="str">
        <f ca="1">IFERROR(IF($E21&lt;&gt;"",  'Health Care Resources'!AB25-$L21*(OFFSET(Requirements!AC$15,$E21-1,0)), ""), "")</f>
        <v/>
      </c>
      <c r="AK21" s="360" t="str">
        <f ca="1">IFERROR(IF($E21&lt;&gt;"",  'Health Care Resources'!AC25-$L21*(OFFSET(Requirements!AD$15,$E21-1,0)), ""), "")</f>
        <v/>
      </c>
      <c r="AL21" s="360" t="str">
        <f ca="1">IFERROR(IF($E21&lt;&gt;"",  'Health Care Resources'!AD25-$L21*(OFFSET(Requirements!AE$15,$E21-1,0)), ""), "")</f>
        <v/>
      </c>
      <c r="AM21" s="394">
        <f t="shared" ca="1" si="2"/>
        <v>0</v>
      </c>
      <c r="AN21" s="387" t="str">
        <f>IF('Health Care Resources'!AE25&lt;&gt;"", AM21, "")</f>
        <v/>
      </c>
      <c r="AO21" s="12"/>
      <c r="AP21" s="390" t="str">
        <f>IF('Health Care Resources'!F25&lt;&gt;0, 'Health Care Resources'!F25, "")</f>
        <v/>
      </c>
      <c r="AQ21" s="390" t="str">
        <f>IF('Health Care Resources'!G25&lt;&gt;0, 'Health Care Resources'!G25, "")</f>
        <v/>
      </c>
      <c r="AR21" s="390" t="str">
        <f>IF('Health Care Resources'!H25&lt;&gt;0, 'Health Care Resources'!H25, "")</f>
        <v/>
      </c>
      <c r="AS21" s="390" t="str">
        <f>IF('Health Care Resources'!I25&lt;&gt;0, 'Health Care Resources'!I25, "")</f>
        <v/>
      </c>
      <c r="AT21" s="390" t="str">
        <f>IF('Health Care Resources'!J25&lt;&gt;0, 'Health Care Resources'!J25, "")</f>
        <v/>
      </c>
      <c r="AU21" s="390" t="str">
        <f>IF('Health Care Resources'!K25&lt;&gt;0, 'Health Care Resources'!K25, "")</f>
        <v/>
      </c>
      <c r="AV21" s="390" t="str">
        <f>IF('Health Care Resources'!L25&lt;&gt;0, 'Health Care Resources'!L25, "")</f>
        <v/>
      </c>
      <c r="AW21" s="390" t="str">
        <f>IF('Health Care Resources'!M25&lt;&gt;0, 'Health Care Resources'!M25, "")</f>
        <v/>
      </c>
      <c r="AX21" s="390" t="str">
        <f>IF('Health Care Resources'!N25&lt;&gt;0, 'Health Care Resources'!N25, "")</f>
        <v/>
      </c>
      <c r="AY21" s="390" t="str">
        <f>IF('Health Care Resources'!O25&lt;&gt;0, 'Health Care Resources'!O25, "")</f>
        <v/>
      </c>
      <c r="AZ21" s="390" t="str">
        <f>IF('Health Care Resources'!P25&lt;&gt;0, 'Health Care Resources'!P25, "")</f>
        <v/>
      </c>
      <c r="BA21" s="390" t="str">
        <f>IF('Health Care Resources'!Q25&lt;&gt;0, 'Health Care Resources'!Q25, "")</f>
        <v/>
      </c>
      <c r="BB21" s="390" t="str">
        <f>IF('Health Care Resources'!R25&lt;&gt;0, 'Health Care Resources'!R25, "")</f>
        <v/>
      </c>
      <c r="BC21" s="390" t="str">
        <f>IF('Health Care Resources'!S25&lt;&gt;0, 'Health Care Resources'!S25, "")</f>
        <v/>
      </c>
      <c r="BD21" s="390" t="str">
        <f>IF('Health Care Resources'!T25&lt;&gt;0, 'Health Care Resources'!T25, "")</f>
        <v/>
      </c>
      <c r="BE21" s="390" t="str">
        <f>IF('Health Care Resources'!U25&lt;&gt;0, 'Health Care Resources'!U25, "")</f>
        <v/>
      </c>
      <c r="BF21" s="390" t="str">
        <f>IF('Health Care Resources'!V25&lt;&gt;0, 'Health Care Resources'!V25, "")</f>
        <v/>
      </c>
      <c r="BG21" s="390" t="str">
        <f>IF('Health Care Resources'!W25&lt;&gt;0, 'Health Care Resources'!W25, "")</f>
        <v/>
      </c>
      <c r="BH21" s="390" t="str">
        <f>IF('Health Care Resources'!X25&lt;&gt;0, 'Health Care Resources'!X25, "")</f>
        <v/>
      </c>
      <c r="BI21" s="390" t="str">
        <f>IF('Health Care Resources'!Y25&lt;&gt;0, 'Health Care Resources'!Y25, "")</f>
        <v/>
      </c>
      <c r="BJ21" s="390" t="str">
        <f>IF('Health Care Resources'!Z25&lt;&gt;0, 'Health Care Resources'!Z25, "")</f>
        <v/>
      </c>
      <c r="BK21" s="390" t="str">
        <f>IF('Health Care Resources'!AA25&lt;&gt;0, 'Health Care Resources'!AA25, "")</f>
        <v/>
      </c>
      <c r="BL21" s="390" t="str">
        <f>IF('Health Care Resources'!AB25&lt;&gt;0, 'Health Care Resources'!AB25, "")</f>
        <v/>
      </c>
      <c r="BM21" s="390" t="str">
        <f>IF('Health Care Resources'!AC25&lt;&gt;0, 'Health Care Resources'!AC25, "")</f>
        <v/>
      </c>
      <c r="BN21" s="390" t="str">
        <f>IF('Health Care Resources'!AD25&lt;&gt;0, 'Health Care Resources'!AD25, "")</f>
        <v/>
      </c>
      <c r="BO21" s="384" t="str">
        <f t="shared" si="4"/>
        <v/>
      </c>
      <c r="BP21" s="12"/>
      <c r="BQ21" s="13"/>
    </row>
    <row r="22" spans="2:69" ht="20" customHeight="1">
      <c r="B22" s="323">
        <v>16</v>
      </c>
      <c r="C22" s="357">
        <f>IF('Health Facility'!B23&lt;&gt;"",'Health Facility'!C23, "")</f>
        <v>0</v>
      </c>
      <c r="D22" s="357">
        <f>IF('Health Facility'!B23&lt;&gt;"",'Health Facility'!D23, "")</f>
        <v>0</v>
      </c>
      <c r="E22" s="391" t="str">
        <f>IF('Health Facility'!E23&lt;&gt;"", 'Health Facility'!E23, "")</f>
        <v/>
      </c>
      <c r="F22" s="436" t="str">
        <f>IF(ISBLANK('Health Facility'!F23), "", 'Health Facility'!F23)</f>
        <v/>
      </c>
      <c r="G22" s="359" t="str">
        <f>IF(Requirements!AF41&lt;&gt;0, Requirements!AF41, "")</f>
        <v/>
      </c>
      <c r="H22"/>
      <c r="I22" s="544"/>
      <c r="J22" s="437" t="str">
        <f t="shared" si="3"/>
        <v/>
      </c>
      <c r="K22" s="435"/>
      <c r="L22" s="389" t="str">
        <f t="shared" si="5"/>
        <v/>
      </c>
      <c r="M22" s="14"/>
      <c r="N22" s="360" t="str">
        <f ca="1">IFERROR(IF($E22&lt;&gt;"",  'Health Care Resources'!F26-$L22*(OFFSET(Requirements!G$15,$E22-1,0)), ""), "")</f>
        <v/>
      </c>
      <c r="O22" s="360" t="str">
        <f ca="1">IFERROR(IF($E22&lt;&gt;"",  'Health Care Resources'!G26-$L22*(OFFSET(Requirements!H$15,$E22-1,0)), ""), "")</f>
        <v/>
      </c>
      <c r="P22" s="360" t="str">
        <f ca="1">IFERROR(IF($E22&lt;&gt;"",  'Health Care Resources'!H26-$L22*(OFFSET(Requirements!I$15,$E22-1,0)), ""), "")</f>
        <v/>
      </c>
      <c r="Q22" s="360" t="str">
        <f ca="1">IFERROR(IF($E22&lt;&gt;"",  'Health Care Resources'!I26-$L22*(OFFSET(Requirements!J$15,$E22-1,0)), ""), "")</f>
        <v/>
      </c>
      <c r="R22" s="360" t="str">
        <f ca="1">IFERROR(IF($E22&lt;&gt;"",  'Health Care Resources'!J26-$L22*(OFFSET(Requirements!K$15,$E22-1,0)), ""), "")</f>
        <v/>
      </c>
      <c r="S22" s="360" t="str">
        <f ca="1">IFERROR(IF($E22&lt;&gt;"",  'Health Care Resources'!K26-$L22*(OFFSET(Requirements!L$15,$E22-1,0)), ""), "")</f>
        <v/>
      </c>
      <c r="T22" s="360" t="str">
        <f ca="1">IFERROR(IF($E22&lt;&gt;"",  'Health Care Resources'!L26-$L22*(OFFSET(Requirements!M$15,$E22-1,0)), ""), "")</f>
        <v/>
      </c>
      <c r="U22" s="360" t="str">
        <f ca="1">IFERROR(IF($E22&lt;&gt;"",  'Health Care Resources'!M26-$L22*(OFFSET(Requirements!N$15,$E22-1,0)), ""), "")</f>
        <v/>
      </c>
      <c r="V22" s="360" t="str">
        <f ca="1">IFERROR(IF($E22&lt;&gt;"",  'Health Care Resources'!N26-$L22*(OFFSET(Requirements!O$15,$E22-1,0)), ""), "")</f>
        <v/>
      </c>
      <c r="W22" s="360" t="str">
        <f ca="1">IFERROR(IF($E22&lt;&gt;"",  'Health Care Resources'!O26-$L22*(OFFSET(Requirements!P$15,$E22-1,0)), ""), "")</f>
        <v/>
      </c>
      <c r="X22" s="360" t="str">
        <f ca="1">IFERROR(IF($E22&lt;&gt;"",  'Health Care Resources'!P26-$L22*(OFFSET(Requirements!Q$15,$E22-1,0)), ""), "")</f>
        <v/>
      </c>
      <c r="Y22" s="360" t="str">
        <f ca="1">IFERROR(IF($E22&lt;&gt;"",  'Health Care Resources'!Q26-$L22*(OFFSET(Requirements!R$15,$E22-1,0)), ""), "")</f>
        <v/>
      </c>
      <c r="Z22" s="360" t="str">
        <f ca="1">IFERROR(IF($E22&lt;&gt;"",  'Health Care Resources'!R26-$L22*(OFFSET(Requirements!S$15,$E22-1,0)), ""), "")</f>
        <v/>
      </c>
      <c r="AA22" s="360" t="str">
        <f ca="1">IFERROR(IF($E22&lt;&gt;"",  'Health Care Resources'!S26-$L22*(OFFSET(Requirements!T$15,$E22-1,0)), ""), "")</f>
        <v/>
      </c>
      <c r="AB22" s="360" t="str">
        <f ca="1">IFERROR(IF($E22&lt;&gt;"",  'Health Care Resources'!T26-$L22*(OFFSET(Requirements!U$15,$E22-1,0)), ""), "")</f>
        <v/>
      </c>
      <c r="AC22" s="360" t="str">
        <f ca="1">IFERROR(IF($E22&lt;&gt;"",  'Health Care Resources'!U26-$L22*(OFFSET(Requirements!V$15,$E22-1,0)), ""), "")</f>
        <v/>
      </c>
      <c r="AD22" s="360" t="str">
        <f ca="1">IFERROR(IF($E22&lt;&gt;"",  'Health Care Resources'!V26-$L22*(OFFSET(Requirements!W$15,$E22-1,0)), ""), "")</f>
        <v/>
      </c>
      <c r="AE22" s="360" t="str">
        <f ca="1">IFERROR(IF($E22&lt;&gt;"",  'Health Care Resources'!W26-$L22*(OFFSET(Requirements!X$15,$E22-1,0)), ""), "")</f>
        <v/>
      </c>
      <c r="AF22" s="360" t="str">
        <f ca="1">IFERROR(IF($E22&lt;&gt;"",  'Health Care Resources'!X26-$L22*(OFFSET(Requirements!Y$15,$E22-1,0)), ""), "")</f>
        <v/>
      </c>
      <c r="AG22" s="360" t="str">
        <f ca="1">IFERROR(IF($E22&lt;&gt;"",  'Health Care Resources'!Y26-$L22*(OFFSET(Requirements!Z$15,$E22-1,0)), ""), "")</f>
        <v/>
      </c>
      <c r="AH22" s="360" t="str">
        <f ca="1">IFERROR(IF($E22&lt;&gt;"",  'Health Care Resources'!Z26-$L22*(OFFSET(Requirements!AA$15,$E22-1,0)), ""), "")</f>
        <v/>
      </c>
      <c r="AI22" s="360" t="str">
        <f ca="1">IFERROR(IF($E22&lt;&gt;"",  'Health Care Resources'!AA26-$L22*(OFFSET(Requirements!AB$15,$E22-1,0)), ""), "")</f>
        <v/>
      </c>
      <c r="AJ22" s="360" t="str">
        <f ca="1">IFERROR(IF($E22&lt;&gt;"",  'Health Care Resources'!AB26-$L22*(OFFSET(Requirements!AC$15,$E22-1,0)), ""), "")</f>
        <v/>
      </c>
      <c r="AK22" s="360" t="str">
        <f ca="1">IFERROR(IF($E22&lt;&gt;"",  'Health Care Resources'!AC26-$L22*(OFFSET(Requirements!AD$15,$E22-1,0)), ""), "")</f>
        <v/>
      </c>
      <c r="AL22" s="360" t="str">
        <f ca="1">IFERROR(IF($E22&lt;&gt;"",  'Health Care Resources'!AD26-$L22*(OFFSET(Requirements!AE$15,$E22-1,0)), ""), "")</f>
        <v/>
      </c>
      <c r="AM22" s="394">
        <f t="shared" ca="1" si="2"/>
        <v>0</v>
      </c>
      <c r="AN22" s="387" t="str">
        <f>IF('Health Care Resources'!AE26&lt;&gt;"", AM22, "")</f>
        <v/>
      </c>
      <c r="AO22" s="12"/>
      <c r="AP22" s="390" t="str">
        <f>IF('Health Care Resources'!F26&lt;&gt;0, 'Health Care Resources'!F26, "")</f>
        <v/>
      </c>
      <c r="AQ22" s="390" t="str">
        <f>IF('Health Care Resources'!G26&lt;&gt;0, 'Health Care Resources'!G26, "")</f>
        <v/>
      </c>
      <c r="AR22" s="390" t="str">
        <f>IF('Health Care Resources'!H26&lt;&gt;0, 'Health Care Resources'!H26, "")</f>
        <v/>
      </c>
      <c r="AS22" s="390" t="str">
        <f>IF('Health Care Resources'!I26&lt;&gt;0, 'Health Care Resources'!I26, "")</f>
        <v/>
      </c>
      <c r="AT22" s="390" t="str">
        <f>IF('Health Care Resources'!J26&lt;&gt;0, 'Health Care Resources'!J26, "")</f>
        <v/>
      </c>
      <c r="AU22" s="390" t="str">
        <f>IF('Health Care Resources'!K26&lt;&gt;0, 'Health Care Resources'!K26, "")</f>
        <v/>
      </c>
      <c r="AV22" s="390" t="str">
        <f>IF('Health Care Resources'!L26&lt;&gt;0, 'Health Care Resources'!L26, "")</f>
        <v/>
      </c>
      <c r="AW22" s="390" t="str">
        <f>IF('Health Care Resources'!M26&lt;&gt;0, 'Health Care Resources'!M26, "")</f>
        <v/>
      </c>
      <c r="AX22" s="390" t="str">
        <f>IF('Health Care Resources'!N26&lt;&gt;0, 'Health Care Resources'!N26, "")</f>
        <v/>
      </c>
      <c r="AY22" s="390" t="str">
        <f>IF('Health Care Resources'!O26&lt;&gt;0, 'Health Care Resources'!O26, "")</f>
        <v/>
      </c>
      <c r="AZ22" s="390" t="str">
        <f>IF('Health Care Resources'!P26&lt;&gt;0, 'Health Care Resources'!P26, "")</f>
        <v/>
      </c>
      <c r="BA22" s="390" t="str">
        <f>IF('Health Care Resources'!Q26&lt;&gt;0, 'Health Care Resources'!Q26, "")</f>
        <v/>
      </c>
      <c r="BB22" s="390" t="str">
        <f>IF('Health Care Resources'!R26&lt;&gt;0, 'Health Care Resources'!R26, "")</f>
        <v/>
      </c>
      <c r="BC22" s="390" t="str">
        <f>IF('Health Care Resources'!S26&lt;&gt;0, 'Health Care Resources'!S26, "")</f>
        <v/>
      </c>
      <c r="BD22" s="390" t="str">
        <f>IF('Health Care Resources'!T26&lt;&gt;0, 'Health Care Resources'!T26, "")</f>
        <v/>
      </c>
      <c r="BE22" s="390" t="str">
        <f>IF('Health Care Resources'!U26&lt;&gt;0, 'Health Care Resources'!U26, "")</f>
        <v/>
      </c>
      <c r="BF22" s="390" t="str">
        <f>IF('Health Care Resources'!V26&lt;&gt;0, 'Health Care Resources'!V26, "")</f>
        <v/>
      </c>
      <c r="BG22" s="390" t="str">
        <f>IF('Health Care Resources'!W26&lt;&gt;0, 'Health Care Resources'!W26, "")</f>
        <v/>
      </c>
      <c r="BH22" s="390" t="str">
        <f>IF('Health Care Resources'!X26&lt;&gt;0, 'Health Care Resources'!X26, "")</f>
        <v/>
      </c>
      <c r="BI22" s="390" t="str">
        <f>IF('Health Care Resources'!Y26&lt;&gt;0, 'Health Care Resources'!Y26, "")</f>
        <v/>
      </c>
      <c r="BJ22" s="390" t="str">
        <f>IF('Health Care Resources'!Z26&lt;&gt;0, 'Health Care Resources'!Z26, "")</f>
        <v/>
      </c>
      <c r="BK22" s="390" t="str">
        <f>IF('Health Care Resources'!AA26&lt;&gt;0, 'Health Care Resources'!AA26, "")</f>
        <v/>
      </c>
      <c r="BL22" s="390" t="str">
        <f>IF('Health Care Resources'!AB26&lt;&gt;0, 'Health Care Resources'!AB26, "")</f>
        <v/>
      </c>
      <c r="BM22" s="390" t="str">
        <f>IF('Health Care Resources'!AC26&lt;&gt;0, 'Health Care Resources'!AC26, "")</f>
        <v/>
      </c>
      <c r="BN22" s="390" t="str">
        <f>IF('Health Care Resources'!AD26&lt;&gt;0, 'Health Care Resources'!AD26, "")</f>
        <v/>
      </c>
      <c r="BO22" s="384" t="str">
        <f t="shared" si="4"/>
        <v/>
      </c>
      <c r="BP22" s="12"/>
      <c r="BQ22" s="13"/>
    </row>
    <row r="23" spans="2:69" ht="20" customHeight="1">
      <c r="B23" s="323">
        <v>17</v>
      </c>
      <c r="C23" s="357">
        <f>IF('Health Facility'!B24&lt;&gt;"",'Health Facility'!C24, "")</f>
        <v>0</v>
      </c>
      <c r="D23" s="357">
        <f>IF('Health Facility'!B24&lt;&gt;"",'Health Facility'!D24, "")</f>
        <v>0</v>
      </c>
      <c r="E23" s="391" t="str">
        <f>IF('Health Facility'!E24&lt;&gt;"", 'Health Facility'!E24, "")</f>
        <v/>
      </c>
      <c r="F23" s="436" t="str">
        <f>IF(ISBLANK('Health Facility'!F24), "", 'Health Facility'!F24)</f>
        <v/>
      </c>
      <c r="G23" s="359" t="str">
        <f>IF(Requirements!AF42&lt;&gt;0, Requirements!AF42, "")</f>
        <v/>
      </c>
      <c r="H23"/>
      <c r="I23" s="544"/>
      <c r="J23" s="437" t="str">
        <f t="shared" si="3"/>
        <v/>
      </c>
      <c r="K23" s="435"/>
      <c r="L23" s="389" t="str">
        <f t="shared" si="5"/>
        <v/>
      </c>
      <c r="M23" s="14"/>
      <c r="N23" s="360" t="str">
        <f ca="1">IFERROR(IF($E23&lt;&gt;"",  'Health Care Resources'!F27-$L23*(OFFSET(Requirements!G$15,$E23-1,0)), ""), "")</f>
        <v/>
      </c>
      <c r="O23" s="360" t="str">
        <f ca="1">IFERROR(IF($E23&lt;&gt;"",  'Health Care Resources'!G27-$L23*(OFFSET(Requirements!H$15,$E23-1,0)), ""), "")</f>
        <v/>
      </c>
      <c r="P23" s="360" t="str">
        <f ca="1">IFERROR(IF($E23&lt;&gt;"",  'Health Care Resources'!H27-$L23*(OFFSET(Requirements!I$15,$E23-1,0)), ""), "")</f>
        <v/>
      </c>
      <c r="Q23" s="360" t="str">
        <f ca="1">IFERROR(IF($E23&lt;&gt;"",  'Health Care Resources'!I27-$L23*(OFFSET(Requirements!J$15,$E23-1,0)), ""), "")</f>
        <v/>
      </c>
      <c r="R23" s="360" t="str">
        <f ca="1">IFERROR(IF($E23&lt;&gt;"",  'Health Care Resources'!J27-$L23*(OFFSET(Requirements!K$15,$E23-1,0)), ""), "")</f>
        <v/>
      </c>
      <c r="S23" s="360" t="str">
        <f ca="1">IFERROR(IF($E23&lt;&gt;"",  'Health Care Resources'!K27-$L23*(OFFSET(Requirements!L$15,$E23-1,0)), ""), "")</f>
        <v/>
      </c>
      <c r="T23" s="360" t="str">
        <f ca="1">IFERROR(IF($E23&lt;&gt;"",  'Health Care Resources'!L27-$L23*(OFFSET(Requirements!M$15,$E23-1,0)), ""), "")</f>
        <v/>
      </c>
      <c r="U23" s="360" t="str">
        <f ca="1">IFERROR(IF($E23&lt;&gt;"",  'Health Care Resources'!M27-$L23*(OFFSET(Requirements!N$15,$E23-1,0)), ""), "")</f>
        <v/>
      </c>
      <c r="V23" s="360" t="str">
        <f ca="1">IFERROR(IF($E23&lt;&gt;"",  'Health Care Resources'!N27-$L23*(OFFSET(Requirements!O$15,$E23-1,0)), ""), "")</f>
        <v/>
      </c>
      <c r="W23" s="360" t="str">
        <f ca="1">IFERROR(IF($E23&lt;&gt;"",  'Health Care Resources'!O27-$L23*(OFFSET(Requirements!P$15,$E23-1,0)), ""), "")</f>
        <v/>
      </c>
      <c r="X23" s="360" t="str">
        <f ca="1">IFERROR(IF($E23&lt;&gt;"",  'Health Care Resources'!P27-$L23*(OFFSET(Requirements!Q$15,$E23-1,0)), ""), "")</f>
        <v/>
      </c>
      <c r="Y23" s="360" t="str">
        <f ca="1">IFERROR(IF($E23&lt;&gt;"",  'Health Care Resources'!Q27-$L23*(OFFSET(Requirements!R$15,$E23-1,0)), ""), "")</f>
        <v/>
      </c>
      <c r="Z23" s="360" t="str">
        <f ca="1">IFERROR(IF($E23&lt;&gt;"",  'Health Care Resources'!R27-$L23*(OFFSET(Requirements!S$15,$E23-1,0)), ""), "")</f>
        <v/>
      </c>
      <c r="AA23" s="360" t="str">
        <f ca="1">IFERROR(IF($E23&lt;&gt;"",  'Health Care Resources'!S27-$L23*(OFFSET(Requirements!T$15,$E23-1,0)), ""), "")</f>
        <v/>
      </c>
      <c r="AB23" s="360" t="str">
        <f ca="1">IFERROR(IF($E23&lt;&gt;"",  'Health Care Resources'!T27-$L23*(OFFSET(Requirements!U$15,$E23-1,0)), ""), "")</f>
        <v/>
      </c>
      <c r="AC23" s="360" t="str">
        <f ca="1">IFERROR(IF($E23&lt;&gt;"",  'Health Care Resources'!U27-$L23*(OFFSET(Requirements!V$15,$E23-1,0)), ""), "")</f>
        <v/>
      </c>
      <c r="AD23" s="360" t="str">
        <f ca="1">IFERROR(IF($E23&lt;&gt;"",  'Health Care Resources'!V27-$L23*(OFFSET(Requirements!W$15,$E23-1,0)), ""), "")</f>
        <v/>
      </c>
      <c r="AE23" s="360" t="str">
        <f ca="1">IFERROR(IF($E23&lt;&gt;"",  'Health Care Resources'!W27-$L23*(OFFSET(Requirements!X$15,$E23-1,0)), ""), "")</f>
        <v/>
      </c>
      <c r="AF23" s="360" t="str">
        <f ca="1">IFERROR(IF($E23&lt;&gt;"",  'Health Care Resources'!X27-$L23*(OFFSET(Requirements!Y$15,$E23-1,0)), ""), "")</f>
        <v/>
      </c>
      <c r="AG23" s="360" t="str">
        <f ca="1">IFERROR(IF($E23&lt;&gt;"",  'Health Care Resources'!Y27-$L23*(OFFSET(Requirements!Z$15,$E23-1,0)), ""), "")</f>
        <v/>
      </c>
      <c r="AH23" s="360" t="str">
        <f ca="1">IFERROR(IF($E23&lt;&gt;"",  'Health Care Resources'!Z27-$L23*(OFFSET(Requirements!AA$15,$E23-1,0)), ""), "")</f>
        <v/>
      </c>
      <c r="AI23" s="360" t="str">
        <f ca="1">IFERROR(IF($E23&lt;&gt;"",  'Health Care Resources'!AA27-$L23*(OFFSET(Requirements!AB$15,$E23-1,0)), ""), "")</f>
        <v/>
      </c>
      <c r="AJ23" s="360" t="str">
        <f ca="1">IFERROR(IF($E23&lt;&gt;"",  'Health Care Resources'!AB27-$L23*(OFFSET(Requirements!AC$15,$E23-1,0)), ""), "")</f>
        <v/>
      </c>
      <c r="AK23" s="360" t="str">
        <f ca="1">IFERROR(IF($E23&lt;&gt;"",  'Health Care Resources'!AC27-$L23*(OFFSET(Requirements!AD$15,$E23-1,0)), ""), "")</f>
        <v/>
      </c>
      <c r="AL23" s="360" t="str">
        <f ca="1">IFERROR(IF($E23&lt;&gt;"",  'Health Care Resources'!AD27-$L23*(OFFSET(Requirements!AE$15,$E23-1,0)), ""), "")</f>
        <v/>
      </c>
      <c r="AM23" s="394">
        <f t="shared" ca="1" si="2"/>
        <v>0</v>
      </c>
      <c r="AN23" s="387" t="str">
        <f>IF('Health Care Resources'!AE27&lt;&gt;"", AM23, "")</f>
        <v/>
      </c>
      <c r="AO23" s="12"/>
      <c r="AP23" s="390" t="str">
        <f>IF('Health Care Resources'!F27&lt;&gt;0, 'Health Care Resources'!F27, "")</f>
        <v/>
      </c>
      <c r="AQ23" s="390" t="str">
        <f>IF('Health Care Resources'!G27&lt;&gt;0, 'Health Care Resources'!G27, "")</f>
        <v/>
      </c>
      <c r="AR23" s="390" t="str">
        <f>IF('Health Care Resources'!H27&lt;&gt;0, 'Health Care Resources'!H27, "")</f>
        <v/>
      </c>
      <c r="AS23" s="390" t="str">
        <f>IF('Health Care Resources'!I27&lt;&gt;0, 'Health Care Resources'!I27, "")</f>
        <v/>
      </c>
      <c r="AT23" s="390" t="str">
        <f>IF('Health Care Resources'!J27&lt;&gt;0, 'Health Care Resources'!J27, "")</f>
        <v/>
      </c>
      <c r="AU23" s="390" t="str">
        <f>IF('Health Care Resources'!K27&lt;&gt;0, 'Health Care Resources'!K27, "")</f>
        <v/>
      </c>
      <c r="AV23" s="390" t="str">
        <f>IF('Health Care Resources'!L27&lt;&gt;0, 'Health Care Resources'!L27, "")</f>
        <v/>
      </c>
      <c r="AW23" s="390" t="str">
        <f>IF('Health Care Resources'!M27&lt;&gt;0, 'Health Care Resources'!M27, "")</f>
        <v/>
      </c>
      <c r="AX23" s="390" t="str">
        <f>IF('Health Care Resources'!N27&lt;&gt;0, 'Health Care Resources'!N27, "")</f>
        <v/>
      </c>
      <c r="AY23" s="390" t="str">
        <f>IF('Health Care Resources'!O27&lt;&gt;0, 'Health Care Resources'!O27, "")</f>
        <v/>
      </c>
      <c r="AZ23" s="390" t="str">
        <f>IF('Health Care Resources'!P27&lt;&gt;0, 'Health Care Resources'!P27, "")</f>
        <v/>
      </c>
      <c r="BA23" s="390" t="str">
        <f>IF('Health Care Resources'!Q27&lt;&gt;0, 'Health Care Resources'!Q27, "")</f>
        <v/>
      </c>
      <c r="BB23" s="390" t="str">
        <f>IF('Health Care Resources'!R27&lt;&gt;0, 'Health Care Resources'!R27, "")</f>
        <v/>
      </c>
      <c r="BC23" s="390" t="str">
        <f>IF('Health Care Resources'!S27&lt;&gt;0, 'Health Care Resources'!S27, "")</f>
        <v/>
      </c>
      <c r="BD23" s="390" t="str">
        <f>IF('Health Care Resources'!T27&lt;&gt;0, 'Health Care Resources'!T27, "")</f>
        <v/>
      </c>
      <c r="BE23" s="390" t="str">
        <f>IF('Health Care Resources'!U27&lt;&gt;0, 'Health Care Resources'!U27, "")</f>
        <v/>
      </c>
      <c r="BF23" s="390" t="str">
        <f>IF('Health Care Resources'!V27&lt;&gt;0, 'Health Care Resources'!V27, "")</f>
        <v/>
      </c>
      <c r="BG23" s="390" t="str">
        <f>IF('Health Care Resources'!W27&lt;&gt;0, 'Health Care Resources'!W27, "")</f>
        <v/>
      </c>
      <c r="BH23" s="390" t="str">
        <f>IF('Health Care Resources'!X27&lt;&gt;0, 'Health Care Resources'!X27, "")</f>
        <v/>
      </c>
      <c r="BI23" s="390" t="str">
        <f>IF('Health Care Resources'!Y27&lt;&gt;0, 'Health Care Resources'!Y27, "")</f>
        <v/>
      </c>
      <c r="BJ23" s="390" t="str">
        <f>IF('Health Care Resources'!Z27&lt;&gt;0, 'Health Care Resources'!Z27, "")</f>
        <v/>
      </c>
      <c r="BK23" s="390" t="str">
        <f>IF('Health Care Resources'!AA27&lt;&gt;0, 'Health Care Resources'!AA27, "")</f>
        <v/>
      </c>
      <c r="BL23" s="390" t="str">
        <f>IF('Health Care Resources'!AB27&lt;&gt;0, 'Health Care Resources'!AB27, "")</f>
        <v/>
      </c>
      <c r="BM23" s="390" t="str">
        <f>IF('Health Care Resources'!AC27&lt;&gt;0, 'Health Care Resources'!AC27, "")</f>
        <v/>
      </c>
      <c r="BN23" s="390" t="str">
        <f>IF('Health Care Resources'!AD27&lt;&gt;0, 'Health Care Resources'!AD27, "")</f>
        <v/>
      </c>
      <c r="BO23" s="384" t="str">
        <f t="shared" si="4"/>
        <v/>
      </c>
      <c r="BP23" s="12"/>
      <c r="BQ23" s="13"/>
    </row>
    <row r="24" spans="2:69" ht="20" customHeight="1">
      <c r="B24" s="323">
        <v>18</v>
      </c>
      <c r="C24" s="357">
        <f>IF('Health Facility'!B25&lt;&gt;"",'Health Facility'!C25, "")</f>
        <v>0</v>
      </c>
      <c r="D24" s="357">
        <f>IF('Health Facility'!B25&lt;&gt;"",'Health Facility'!D25, "")</f>
        <v>0</v>
      </c>
      <c r="E24" s="391" t="str">
        <f>IF('Health Facility'!E25&lt;&gt;"", 'Health Facility'!E25, "")</f>
        <v/>
      </c>
      <c r="F24" s="436" t="str">
        <f>IF(ISBLANK('Health Facility'!F25), "", 'Health Facility'!F25)</f>
        <v/>
      </c>
      <c r="G24" s="359" t="str">
        <f>IF(Requirements!AF43&lt;&gt;0, Requirements!AF43, "")</f>
        <v/>
      </c>
      <c r="H24"/>
      <c r="I24" s="544"/>
      <c r="J24" s="437" t="str">
        <f t="shared" si="3"/>
        <v/>
      </c>
      <c r="K24" s="435"/>
      <c r="L24" s="389" t="str">
        <f t="shared" si="5"/>
        <v/>
      </c>
      <c r="M24" s="14"/>
      <c r="N24" s="360" t="str">
        <f ca="1">IFERROR(IF($E24&lt;&gt;"",  'Health Care Resources'!F28-$L24*(OFFSET(Requirements!G$15,$E24-1,0)), ""), "")</f>
        <v/>
      </c>
      <c r="O24" s="360" t="str">
        <f ca="1">IFERROR(IF($E24&lt;&gt;"",  'Health Care Resources'!G28-$L24*(OFFSET(Requirements!H$15,$E24-1,0)), ""), "")</f>
        <v/>
      </c>
      <c r="P24" s="360" t="str">
        <f ca="1">IFERROR(IF($E24&lt;&gt;"",  'Health Care Resources'!H28-$L24*(OFFSET(Requirements!I$15,$E24-1,0)), ""), "")</f>
        <v/>
      </c>
      <c r="Q24" s="360" t="str">
        <f ca="1">IFERROR(IF($E24&lt;&gt;"",  'Health Care Resources'!I28-$L24*(OFFSET(Requirements!J$15,$E24-1,0)), ""), "")</f>
        <v/>
      </c>
      <c r="R24" s="360" t="str">
        <f ca="1">IFERROR(IF($E24&lt;&gt;"",  'Health Care Resources'!J28-$L24*(OFFSET(Requirements!K$15,$E24-1,0)), ""), "")</f>
        <v/>
      </c>
      <c r="S24" s="360" t="str">
        <f ca="1">IFERROR(IF($E24&lt;&gt;"",  'Health Care Resources'!K28-$L24*(OFFSET(Requirements!L$15,$E24-1,0)), ""), "")</f>
        <v/>
      </c>
      <c r="T24" s="360" t="str">
        <f ca="1">IFERROR(IF($E24&lt;&gt;"",  'Health Care Resources'!L28-$L24*(OFFSET(Requirements!M$15,$E24-1,0)), ""), "")</f>
        <v/>
      </c>
      <c r="U24" s="360" t="str">
        <f ca="1">IFERROR(IF($E24&lt;&gt;"",  'Health Care Resources'!M28-$L24*(OFFSET(Requirements!N$15,$E24-1,0)), ""), "")</f>
        <v/>
      </c>
      <c r="V24" s="360" t="str">
        <f ca="1">IFERROR(IF($E24&lt;&gt;"",  'Health Care Resources'!N28-$L24*(OFFSET(Requirements!O$15,$E24-1,0)), ""), "")</f>
        <v/>
      </c>
      <c r="W24" s="360" t="str">
        <f ca="1">IFERROR(IF($E24&lt;&gt;"",  'Health Care Resources'!O28-$L24*(OFFSET(Requirements!P$15,$E24-1,0)), ""), "")</f>
        <v/>
      </c>
      <c r="X24" s="360" t="str">
        <f ca="1">IFERROR(IF($E24&lt;&gt;"",  'Health Care Resources'!P28-$L24*(OFFSET(Requirements!Q$15,$E24-1,0)), ""), "")</f>
        <v/>
      </c>
      <c r="Y24" s="360" t="str">
        <f ca="1">IFERROR(IF($E24&lt;&gt;"",  'Health Care Resources'!Q28-$L24*(OFFSET(Requirements!R$15,$E24-1,0)), ""), "")</f>
        <v/>
      </c>
      <c r="Z24" s="360" t="str">
        <f ca="1">IFERROR(IF($E24&lt;&gt;"",  'Health Care Resources'!R28-$L24*(OFFSET(Requirements!S$15,$E24-1,0)), ""), "")</f>
        <v/>
      </c>
      <c r="AA24" s="360" t="str">
        <f ca="1">IFERROR(IF($E24&lt;&gt;"",  'Health Care Resources'!S28-$L24*(OFFSET(Requirements!T$15,$E24-1,0)), ""), "")</f>
        <v/>
      </c>
      <c r="AB24" s="360" t="str">
        <f ca="1">IFERROR(IF($E24&lt;&gt;"",  'Health Care Resources'!T28-$L24*(OFFSET(Requirements!U$15,$E24-1,0)), ""), "")</f>
        <v/>
      </c>
      <c r="AC24" s="360" t="str">
        <f ca="1">IFERROR(IF($E24&lt;&gt;"",  'Health Care Resources'!U28-$L24*(OFFSET(Requirements!V$15,$E24-1,0)), ""), "")</f>
        <v/>
      </c>
      <c r="AD24" s="360" t="str">
        <f ca="1">IFERROR(IF($E24&lt;&gt;"",  'Health Care Resources'!V28-$L24*(OFFSET(Requirements!W$15,$E24-1,0)), ""), "")</f>
        <v/>
      </c>
      <c r="AE24" s="360" t="str">
        <f ca="1">IFERROR(IF($E24&lt;&gt;"",  'Health Care Resources'!W28-$L24*(OFFSET(Requirements!X$15,$E24-1,0)), ""), "")</f>
        <v/>
      </c>
      <c r="AF24" s="360" t="str">
        <f ca="1">IFERROR(IF($E24&lt;&gt;"",  'Health Care Resources'!X28-$L24*(OFFSET(Requirements!Y$15,$E24-1,0)), ""), "")</f>
        <v/>
      </c>
      <c r="AG24" s="360" t="str">
        <f ca="1">IFERROR(IF($E24&lt;&gt;"",  'Health Care Resources'!Y28-$L24*(OFFSET(Requirements!Z$15,$E24-1,0)), ""), "")</f>
        <v/>
      </c>
      <c r="AH24" s="360" t="str">
        <f ca="1">IFERROR(IF($E24&lt;&gt;"",  'Health Care Resources'!Z28-$L24*(OFFSET(Requirements!AA$15,$E24-1,0)), ""), "")</f>
        <v/>
      </c>
      <c r="AI24" s="360" t="str">
        <f ca="1">IFERROR(IF($E24&lt;&gt;"",  'Health Care Resources'!AA28-$L24*(OFFSET(Requirements!AB$15,$E24-1,0)), ""), "")</f>
        <v/>
      </c>
      <c r="AJ24" s="360" t="str">
        <f ca="1">IFERROR(IF($E24&lt;&gt;"",  'Health Care Resources'!AB28-$L24*(OFFSET(Requirements!AC$15,$E24-1,0)), ""), "")</f>
        <v/>
      </c>
      <c r="AK24" s="360" t="str">
        <f ca="1">IFERROR(IF($E24&lt;&gt;"",  'Health Care Resources'!AC28-$L24*(OFFSET(Requirements!AD$15,$E24-1,0)), ""), "")</f>
        <v/>
      </c>
      <c r="AL24" s="360" t="str">
        <f ca="1">IFERROR(IF($E24&lt;&gt;"",  'Health Care Resources'!AD28-$L24*(OFFSET(Requirements!AE$15,$E24-1,0)), ""), "")</f>
        <v/>
      </c>
      <c r="AM24" s="394">
        <f t="shared" ca="1" si="2"/>
        <v>0</v>
      </c>
      <c r="AN24" s="387" t="str">
        <f>IF('Health Care Resources'!AE28&lt;&gt;"", AM24, "")</f>
        <v/>
      </c>
      <c r="AO24" s="12"/>
      <c r="AP24" s="390" t="str">
        <f>IF('Health Care Resources'!F28&lt;&gt;0, 'Health Care Resources'!F28, "")</f>
        <v/>
      </c>
      <c r="AQ24" s="390" t="str">
        <f>IF('Health Care Resources'!G28&lt;&gt;0, 'Health Care Resources'!G28, "")</f>
        <v/>
      </c>
      <c r="AR24" s="390" t="str">
        <f>IF('Health Care Resources'!H28&lt;&gt;0, 'Health Care Resources'!H28, "")</f>
        <v/>
      </c>
      <c r="AS24" s="390" t="str">
        <f>IF('Health Care Resources'!I28&lt;&gt;0, 'Health Care Resources'!I28, "")</f>
        <v/>
      </c>
      <c r="AT24" s="390" t="str">
        <f>IF('Health Care Resources'!J28&lt;&gt;0, 'Health Care Resources'!J28, "")</f>
        <v/>
      </c>
      <c r="AU24" s="390" t="str">
        <f>IF('Health Care Resources'!K28&lt;&gt;0, 'Health Care Resources'!K28, "")</f>
        <v/>
      </c>
      <c r="AV24" s="390" t="str">
        <f>IF('Health Care Resources'!L28&lt;&gt;0, 'Health Care Resources'!L28, "")</f>
        <v/>
      </c>
      <c r="AW24" s="390" t="str">
        <f>IF('Health Care Resources'!M28&lt;&gt;0, 'Health Care Resources'!M28, "")</f>
        <v/>
      </c>
      <c r="AX24" s="390" t="str">
        <f>IF('Health Care Resources'!N28&lt;&gt;0, 'Health Care Resources'!N28, "")</f>
        <v/>
      </c>
      <c r="AY24" s="390" t="str">
        <f>IF('Health Care Resources'!O28&lt;&gt;0, 'Health Care Resources'!O28, "")</f>
        <v/>
      </c>
      <c r="AZ24" s="390" t="str">
        <f>IF('Health Care Resources'!P28&lt;&gt;0, 'Health Care Resources'!P28, "")</f>
        <v/>
      </c>
      <c r="BA24" s="390" t="str">
        <f>IF('Health Care Resources'!Q28&lt;&gt;0, 'Health Care Resources'!Q28, "")</f>
        <v/>
      </c>
      <c r="BB24" s="390" t="str">
        <f>IF('Health Care Resources'!R28&lt;&gt;0, 'Health Care Resources'!R28, "")</f>
        <v/>
      </c>
      <c r="BC24" s="390" t="str">
        <f>IF('Health Care Resources'!S28&lt;&gt;0, 'Health Care Resources'!S28, "")</f>
        <v/>
      </c>
      <c r="BD24" s="390" t="str">
        <f>IF('Health Care Resources'!T28&lt;&gt;0, 'Health Care Resources'!T28, "")</f>
        <v/>
      </c>
      <c r="BE24" s="390" t="str">
        <f>IF('Health Care Resources'!U28&lt;&gt;0, 'Health Care Resources'!U28, "")</f>
        <v/>
      </c>
      <c r="BF24" s="390" t="str">
        <f>IF('Health Care Resources'!V28&lt;&gt;0, 'Health Care Resources'!V28, "")</f>
        <v/>
      </c>
      <c r="BG24" s="390" t="str">
        <f>IF('Health Care Resources'!W28&lt;&gt;0, 'Health Care Resources'!W28, "")</f>
        <v/>
      </c>
      <c r="BH24" s="390" t="str">
        <f>IF('Health Care Resources'!X28&lt;&gt;0, 'Health Care Resources'!X28, "")</f>
        <v/>
      </c>
      <c r="BI24" s="390" t="str">
        <f>IF('Health Care Resources'!Y28&lt;&gt;0, 'Health Care Resources'!Y28, "")</f>
        <v/>
      </c>
      <c r="BJ24" s="390" t="str">
        <f>IF('Health Care Resources'!Z28&lt;&gt;0, 'Health Care Resources'!Z28, "")</f>
        <v/>
      </c>
      <c r="BK24" s="390" t="str">
        <f>IF('Health Care Resources'!AA28&lt;&gt;0, 'Health Care Resources'!AA28, "")</f>
        <v/>
      </c>
      <c r="BL24" s="390" t="str">
        <f>IF('Health Care Resources'!AB28&lt;&gt;0, 'Health Care Resources'!AB28, "")</f>
        <v/>
      </c>
      <c r="BM24" s="390" t="str">
        <f>IF('Health Care Resources'!AC28&lt;&gt;0, 'Health Care Resources'!AC28, "")</f>
        <v/>
      </c>
      <c r="BN24" s="390" t="str">
        <f>IF('Health Care Resources'!AD28&lt;&gt;0, 'Health Care Resources'!AD28, "")</f>
        <v/>
      </c>
      <c r="BO24" s="384" t="str">
        <f t="shared" si="4"/>
        <v/>
      </c>
      <c r="BP24" s="12"/>
      <c r="BQ24" s="13"/>
    </row>
    <row r="25" spans="2:69" ht="20" customHeight="1">
      <c r="B25" s="323">
        <v>19</v>
      </c>
      <c r="C25" s="357">
        <f>IF('Health Facility'!B26&lt;&gt;"",'Health Facility'!C26, "")</f>
        <v>0</v>
      </c>
      <c r="D25" s="357">
        <f>IF('Health Facility'!B26&lt;&gt;"",'Health Facility'!D26, "")</f>
        <v>0</v>
      </c>
      <c r="E25" s="391" t="str">
        <f>IF('Health Facility'!E26&lt;&gt;"", 'Health Facility'!E26, "")</f>
        <v/>
      </c>
      <c r="F25" s="436" t="str">
        <f>IF(ISBLANK('Health Facility'!F26), "", 'Health Facility'!F26)</f>
        <v/>
      </c>
      <c r="G25" s="359" t="str">
        <f>IF(Requirements!AF44&lt;&gt;0, Requirements!AF44, "")</f>
        <v/>
      </c>
      <c r="H25"/>
      <c r="I25" s="544"/>
      <c r="J25" s="437" t="str">
        <f t="shared" si="3"/>
        <v/>
      </c>
      <c r="K25" s="435"/>
      <c r="L25" s="389" t="str">
        <f t="shared" si="5"/>
        <v/>
      </c>
      <c r="M25" s="14"/>
      <c r="N25" s="360" t="str">
        <f ca="1">IFERROR(IF($E25&lt;&gt;"",  'Health Care Resources'!F29-$L25*(OFFSET(Requirements!G$15,$E25-1,0)), ""), "")</f>
        <v/>
      </c>
      <c r="O25" s="360" t="str">
        <f ca="1">IFERROR(IF($E25&lt;&gt;"",  'Health Care Resources'!G29-$L25*(OFFSET(Requirements!H$15,$E25-1,0)), ""), "")</f>
        <v/>
      </c>
      <c r="P25" s="360" t="str">
        <f ca="1">IFERROR(IF($E25&lt;&gt;"",  'Health Care Resources'!H29-$L25*(OFFSET(Requirements!I$15,$E25-1,0)), ""), "")</f>
        <v/>
      </c>
      <c r="Q25" s="360" t="str">
        <f ca="1">IFERROR(IF($E25&lt;&gt;"",  'Health Care Resources'!I29-$L25*(OFFSET(Requirements!J$15,$E25-1,0)), ""), "")</f>
        <v/>
      </c>
      <c r="R25" s="360" t="str">
        <f ca="1">IFERROR(IF($E25&lt;&gt;"",  'Health Care Resources'!J29-$L25*(OFFSET(Requirements!K$15,$E25-1,0)), ""), "")</f>
        <v/>
      </c>
      <c r="S25" s="360" t="str">
        <f ca="1">IFERROR(IF($E25&lt;&gt;"",  'Health Care Resources'!K29-$L25*(OFFSET(Requirements!L$15,$E25-1,0)), ""), "")</f>
        <v/>
      </c>
      <c r="T25" s="360" t="str">
        <f ca="1">IFERROR(IF($E25&lt;&gt;"",  'Health Care Resources'!L29-$L25*(OFFSET(Requirements!M$15,$E25-1,0)), ""), "")</f>
        <v/>
      </c>
      <c r="U25" s="360" t="str">
        <f ca="1">IFERROR(IF($E25&lt;&gt;"",  'Health Care Resources'!M29-$L25*(OFFSET(Requirements!N$15,$E25-1,0)), ""), "")</f>
        <v/>
      </c>
      <c r="V25" s="360" t="str">
        <f ca="1">IFERROR(IF($E25&lt;&gt;"",  'Health Care Resources'!N29-$L25*(OFFSET(Requirements!O$15,$E25-1,0)), ""), "")</f>
        <v/>
      </c>
      <c r="W25" s="360" t="str">
        <f ca="1">IFERROR(IF($E25&lt;&gt;"",  'Health Care Resources'!O29-$L25*(OFFSET(Requirements!P$15,$E25-1,0)), ""), "")</f>
        <v/>
      </c>
      <c r="X25" s="360" t="str">
        <f ca="1">IFERROR(IF($E25&lt;&gt;"",  'Health Care Resources'!P29-$L25*(OFFSET(Requirements!Q$15,$E25-1,0)), ""), "")</f>
        <v/>
      </c>
      <c r="Y25" s="360" t="str">
        <f ca="1">IFERROR(IF($E25&lt;&gt;"",  'Health Care Resources'!Q29-$L25*(OFFSET(Requirements!R$15,$E25-1,0)), ""), "")</f>
        <v/>
      </c>
      <c r="Z25" s="360" t="str">
        <f ca="1">IFERROR(IF($E25&lt;&gt;"",  'Health Care Resources'!R29-$L25*(OFFSET(Requirements!S$15,$E25-1,0)), ""), "")</f>
        <v/>
      </c>
      <c r="AA25" s="360" t="str">
        <f ca="1">IFERROR(IF($E25&lt;&gt;"",  'Health Care Resources'!S29-$L25*(OFFSET(Requirements!T$15,$E25-1,0)), ""), "")</f>
        <v/>
      </c>
      <c r="AB25" s="360" t="str">
        <f ca="1">IFERROR(IF($E25&lt;&gt;"",  'Health Care Resources'!T29-$L25*(OFFSET(Requirements!U$15,$E25-1,0)), ""), "")</f>
        <v/>
      </c>
      <c r="AC25" s="360" t="str">
        <f ca="1">IFERROR(IF($E25&lt;&gt;"",  'Health Care Resources'!U29-$L25*(OFFSET(Requirements!V$15,$E25-1,0)), ""), "")</f>
        <v/>
      </c>
      <c r="AD25" s="360" t="str">
        <f ca="1">IFERROR(IF($E25&lt;&gt;"",  'Health Care Resources'!V29-$L25*(OFFSET(Requirements!W$15,$E25-1,0)), ""), "")</f>
        <v/>
      </c>
      <c r="AE25" s="360" t="str">
        <f ca="1">IFERROR(IF($E25&lt;&gt;"",  'Health Care Resources'!W29-$L25*(OFFSET(Requirements!X$15,$E25-1,0)), ""), "")</f>
        <v/>
      </c>
      <c r="AF25" s="360" t="str">
        <f ca="1">IFERROR(IF($E25&lt;&gt;"",  'Health Care Resources'!X29-$L25*(OFFSET(Requirements!Y$15,$E25-1,0)), ""), "")</f>
        <v/>
      </c>
      <c r="AG25" s="360" t="str">
        <f ca="1">IFERROR(IF($E25&lt;&gt;"",  'Health Care Resources'!Y29-$L25*(OFFSET(Requirements!Z$15,$E25-1,0)), ""), "")</f>
        <v/>
      </c>
      <c r="AH25" s="360" t="str">
        <f ca="1">IFERROR(IF($E25&lt;&gt;"",  'Health Care Resources'!Z29-$L25*(OFFSET(Requirements!AA$15,$E25-1,0)), ""), "")</f>
        <v/>
      </c>
      <c r="AI25" s="360" t="str">
        <f ca="1">IFERROR(IF($E25&lt;&gt;"",  'Health Care Resources'!AA29-$L25*(OFFSET(Requirements!AB$15,$E25-1,0)), ""), "")</f>
        <v/>
      </c>
      <c r="AJ25" s="360" t="str">
        <f ca="1">IFERROR(IF($E25&lt;&gt;"",  'Health Care Resources'!AB29-$L25*(OFFSET(Requirements!AC$15,$E25-1,0)), ""), "")</f>
        <v/>
      </c>
      <c r="AK25" s="360" t="str">
        <f ca="1">IFERROR(IF($E25&lt;&gt;"",  'Health Care Resources'!AC29-$L25*(OFFSET(Requirements!AD$15,$E25-1,0)), ""), "")</f>
        <v/>
      </c>
      <c r="AL25" s="360" t="str">
        <f ca="1">IFERROR(IF($E25&lt;&gt;"",  'Health Care Resources'!AD29-$L25*(OFFSET(Requirements!AE$15,$E25-1,0)), ""), "")</f>
        <v/>
      </c>
      <c r="AM25" s="394">
        <f t="shared" ca="1" si="2"/>
        <v>0</v>
      </c>
      <c r="AN25" s="387" t="str">
        <f>IF('Health Care Resources'!AE29&lt;&gt;"", AM25, "")</f>
        <v/>
      </c>
      <c r="AO25" s="12"/>
      <c r="AP25" s="390" t="str">
        <f>IF('Health Care Resources'!F29&lt;&gt;0, 'Health Care Resources'!F29, "")</f>
        <v/>
      </c>
      <c r="AQ25" s="390" t="str">
        <f>IF('Health Care Resources'!G29&lt;&gt;0, 'Health Care Resources'!G29, "")</f>
        <v/>
      </c>
      <c r="AR25" s="390" t="str">
        <f>IF('Health Care Resources'!H29&lt;&gt;0, 'Health Care Resources'!H29, "")</f>
        <v/>
      </c>
      <c r="AS25" s="390" t="str">
        <f>IF('Health Care Resources'!I29&lt;&gt;0, 'Health Care Resources'!I29, "")</f>
        <v/>
      </c>
      <c r="AT25" s="390" t="str">
        <f>IF('Health Care Resources'!J29&lt;&gt;0, 'Health Care Resources'!J29, "")</f>
        <v/>
      </c>
      <c r="AU25" s="390" t="str">
        <f>IF('Health Care Resources'!K29&lt;&gt;0, 'Health Care Resources'!K29, "")</f>
        <v/>
      </c>
      <c r="AV25" s="390" t="str">
        <f>IF('Health Care Resources'!L29&lt;&gt;0, 'Health Care Resources'!L29, "")</f>
        <v/>
      </c>
      <c r="AW25" s="390" t="str">
        <f>IF('Health Care Resources'!M29&lt;&gt;0, 'Health Care Resources'!M29, "")</f>
        <v/>
      </c>
      <c r="AX25" s="390" t="str">
        <f>IF('Health Care Resources'!N29&lt;&gt;0, 'Health Care Resources'!N29, "")</f>
        <v/>
      </c>
      <c r="AY25" s="390" t="str">
        <f>IF('Health Care Resources'!O29&lt;&gt;0, 'Health Care Resources'!O29, "")</f>
        <v/>
      </c>
      <c r="AZ25" s="390" t="str">
        <f>IF('Health Care Resources'!P29&lt;&gt;0, 'Health Care Resources'!P29, "")</f>
        <v/>
      </c>
      <c r="BA25" s="390" t="str">
        <f>IF('Health Care Resources'!Q29&lt;&gt;0, 'Health Care Resources'!Q29, "")</f>
        <v/>
      </c>
      <c r="BB25" s="390" t="str">
        <f>IF('Health Care Resources'!R29&lt;&gt;0, 'Health Care Resources'!R29, "")</f>
        <v/>
      </c>
      <c r="BC25" s="390" t="str">
        <f>IF('Health Care Resources'!S29&lt;&gt;0, 'Health Care Resources'!S29, "")</f>
        <v/>
      </c>
      <c r="BD25" s="390" t="str">
        <f>IF('Health Care Resources'!T29&lt;&gt;0, 'Health Care Resources'!T29, "")</f>
        <v/>
      </c>
      <c r="BE25" s="390" t="str">
        <f>IF('Health Care Resources'!U29&lt;&gt;0, 'Health Care Resources'!U29, "")</f>
        <v/>
      </c>
      <c r="BF25" s="390" t="str">
        <f>IF('Health Care Resources'!V29&lt;&gt;0, 'Health Care Resources'!V29, "")</f>
        <v/>
      </c>
      <c r="BG25" s="390" t="str">
        <f>IF('Health Care Resources'!W29&lt;&gt;0, 'Health Care Resources'!W29, "")</f>
        <v/>
      </c>
      <c r="BH25" s="390" t="str">
        <f>IF('Health Care Resources'!X29&lt;&gt;0, 'Health Care Resources'!X29, "")</f>
        <v/>
      </c>
      <c r="BI25" s="390" t="str">
        <f>IF('Health Care Resources'!Y29&lt;&gt;0, 'Health Care Resources'!Y29, "")</f>
        <v/>
      </c>
      <c r="BJ25" s="390" t="str">
        <f>IF('Health Care Resources'!Z29&lt;&gt;0, 'Health Care Resources'!Z29, "")</f>
        <v/>
      </c>
      <c r="BK25" s="390" t="str">
        <f>IF('Health Care Resources'!AA29&lt;&gt;0, 'Health Care Resources'!AA29, "")</f>
        <v/>
      </c>
      <c r="BL25" s="390" t="str">
        <f>IF('Health Care Resources'!AB29&lt;&gt;0, 'Health Care Resources'!AB29, "")</f>
        <v/>
      </c>
      <c r="BM25" s="390" t="str">
        <f>IF('Health Care Resources'!AC29&lt;&gt;0, 'Health Care Resources'!AC29, "")</f>
        <v/>
      </c>
      <c r="BN25" s="390" t="str">
        <f>IF('Health Care Resources'!AD29&lt;&gt;0, 'Health Care Resources'!AD29, "")</f>
        <v/>
      </c>
      <c r="BO25" s="384" t="str">
        <f t="shared" si="4"/>
        <v/>
      </c>
      <c r="BP25" s="12"/>
      <c r="BQ25" s="13"/>
    </row>
    <row r="26" spans="2:69" ht="20" customHeight="1">
      <c r="B26" s="323">
        <v>20</v>
      </c>
      <c r="C26" s="357">
        <f>IF('Health Facility'!B27&lt;&gt;"",'Health Facility'!C27, "")</f>
        <v>0</v>
      </c>
      <c r="D26" s="357">
        <f>IF('Health Facility'!B27&lt;&gt;"",'Health Facility'!D27, "")</f>
        <v>0</v>
      </c>
      <c r="E26" s="391" t="str">
        <f>IF('Health Facility'!E27&lt;&gt;"", 'Health Facility'!E27, "")</f>
        <v/>
      </c>
      <c r="F26" s="436" t="str">
        <f>IF(ISBLANK('Health Facility'!F27), "", 'Health Facility'!F27)</f>
        <v/>
      </c>
      <c r="G26" s="359" t="str">
        <f>IF(Requirements!AF45&lt;&gt;0, Requirements!AF45, "")</f>
        <v/>
      </c>
      <c r="H26"/>
      <c r="I26" s="545"/>
      <c r="J26" s="437" t="str">
        <f t="shared" si="3"/>
        <v/>
      </c>
      <c r="K26" s="435"/>
      <c r="L26" s="389" t="str">
        <f t="shared" si="5"/>
        <v/>
      </c>
      <c r="M26" s="14"/>
      <c r="N26" s="361" t="str">
        <f ca="1">IFERROR(IF($E26&lt;&gt;"",  'Health Care Resources'!F30-$L26*(OFFSET(Requirements!G$15,$E26-1,0)), ""), "")</f>
        <v/>
      </c>
      <c r="O26" s="361" t="str">
        <f ca="1">IFERROR(IF($E26&lt;&gt;"",  'Health Care Resources'!G30-$L26*(OFFSET(Requirements!H$15,$E26-1,0)), ""), "")</f>
        <v/>
      </c>
      <c r="P26" s="361" t="str">
        <f ca="1">IFERROR(IF($E26&lt;&gt;"",  'Health Care Resources'!H30-$L26*(OFFSET(Requirements!I$15,$E26-1,0)), ""), "")</f>
        <v/>
      </c>
      <c r="Q26" s="361" t="str">
        <f ca="1">IFERROR(IF($E26&lt;&gt;"",  'Health Care Resources'!I30-$L26*(OFFSET(Requirements!J$15,$E26-1,0)), ""), "")</f>
        <v/>
      </c>
      <c r="R26" s="361" t="str">
        <f ca="1">IFERROR(IF($E26&lt;&gt;"",  'Health Care Resources'!J30-$L26*(OFFSET(Requirements!K$15,$E26-1,0)), ""), "")</f>
        <v/>
      </c>
      <c r="S26" s="361" t="str">
        <f ca="1">IFERROR(IF($E26&lt;&gt;"",  'Health Care Resources'!K30-$L26*(OFFSET(Requirements!L$15,$E26-1,0)), ""), "")</f>
        <v/>
      </c>
      <c r="T26" s="361" t="str">
        <f ca="1">IFERROR(IF($E26&lt;&gt;"",  'Health Care Resources'!L30-$L26*(OFFSET(Requirements!M$15,$E26-1,0)), ""), "")</f>
        <v/>
      </c>
      <c r="U26" s="361" t="str">
        <f ca="1">IFERROR(IF($E26&lt;&gt;"",  'Health Care Resources'!M30-$L26*(OFFSET(Requirements!N$15,$E26-1,0)), ""), "")</f>
        <v/>
      </c>
      <c r="V26" s="361" t="str">
        <f ca="1">IFERROR(IF($E26&lt;&gt;"",  'Health Care Resources'!N30-$L26*(OFFSET(Requirements!O$15,$E26-1,0)), ""), "")</f>
        <v/>
      </c>
      <c r="W26" s="361" t="str">
        <f ca="1">IFERROR(IF($E26&lt;&gt;"",  'Health Care Resources'!O30-$L26*(OFFSET(Requirements!P$15,$E26-1,0)), ""), "")</f>
        <v/>
      </c>
      <c r="X26" s="361" t="str">
        <f ca="1">IFERROR(IF($E26&lt;&gt;"",  'Health Care Resources'!P30-$L26*(OFFSET(Requirements!Q$15,$E26-1,0)), ""), "")</f>
        <v/>
      </c>
      <c r="Y26" s="361" t="str">
        <f ca="1">IFERROR(IF($E26&lt;&gt;"",  'Health Care Resources'!Q30-$L26*(OFFSET(Requirements!R$15,$E26-1,0)), ""), "")</f>
        <v/>
      </c>
      <c r="Z26" s="361" t="str">
        <f ca="1">IFERROR(IF($E26&lt;&gt;"",  'Health Care Resources'!R30-$L26*(OFFSET(Requirements!S$15,$E26-1,0)), ""), "")</f>
        <v/>
      </c>
      <c r="AA26" s="361" t="str">
        <f ca="1">IFERROR(IF($E26&lt;&gt;"",  'Health Care Resources'!S30-$L26*(OFFSET(Requirements!T$15,$E26-1,0)), ""), "")</f>
        <v/>
      </c>
      <c r="AB26" s="361" t="str">
        <f ca="1">IFERROR(IF($E26&lt;&gt;"",  'Health Care Resources'!T30-$L26*(OFFSET(Requirements!U$15,$E26-1,0)), ""), "")</f>
        <v/>
      </c>
      <c r="AC26" s="361" t="str">
        <f ca="1">IFERROR(IF($E26&lt;&gt;"",  'Health Care Resources'!U30-$L26*(OFFSET(Requirements!V$15,$E26-1,0)), ""), "")</f>
        <v/>
      </c>
      <c r="AD26" s="361" t="str">
        <f ca="1">IFERROR(IF($E26&lt;&gt;"",  'Health Care Resources'!V30-$L26*(OFFSET(Requirements!W$15,$E26-1,0)), ""), "")</f>
        <v/>
      </c>
      <c r="AE26" s="361" t="str">
        <f ca="1">IFERROR(IF($E26&lt;&gt;"",  'Health Care Resources'!W30-$L26*(OFFSET(Requirements!X$15,$E26-1,0)), ""), "")</f>
        <v/>
      </c>
      <c r="AF26" s="361" t="str">
        <f ca="1">IFERROR(IF($E26&lt;&gt;"",  'Health Care Resources'!X30-$L26*(OFFSET(Requirements!Y$15,$E26-1,0)), ""), "")</f>
        <v/>
      </c>
      <c r="AG26" s="361" t="str">
        <f ca="1">IFERROR(IF($E26&lt;&gt;"",  'Health Care Resources'!Y30-$L26*(OFFSET(Requirements!Z$15,$E26-1,0)), ""), "")</f>
        <v/>
      </c>
      <c r="AH26" s="361" t="str">
        <f ca="1">IFERROR(IF($E26&lt;&gt;"",  'Health Care Resources'!Z30-$L26*(OFFSET(Requirements!AA$15,$E26-1,0)), ""), "")</f>
        <v/>
      </c>
      <c r="AI26" s="361" t="str">
        <f ca="1">IFERROR(IF($E26&lt;&gt;"",  'Health Care Resources'!AA30-$L26*(OFFSET(Requirements!AB$15,$E26-1,0)), ""), "")</f>
        <v/>
      </c>
      <c r="AJ26" s="361" t="str">
        <f ca="1">IFERROR(IF($E26&lt;&gt;"",  'Health Care Resources'!AB30-$L26*(OFFSET(Requirements!AC$15,$E26-1,0)), ""), "")</f>
        <v/>
      </c>
      <c r="AK26" s="361" t="str">
        <f ca="1">IFERROR(IF($E26&lt;&gt;"",  'Health Care Resources'!AC30-$L26*(OFFSET(Requirements!AD$15,$E26-1,0)), ""), "")</f>
        <v/>
      </c>
      <c r="AL26" s="361" t="str">
        <f ca="1">IFERROR(IF($E26&lt;&gt;"",  'Health Care Resources'!AD30-$L26*(OFFSET(Requirements!AE$15,$E26-1,0)), ""), "")</f>
        <v/>
      </c>
      <c r="AM26" s="394">
        <f t="shared" ca="1" si="2"/>
        <v>0</v>
      </c>
      <c r="AN26" s="387" t="str">
        <f>IF('Health Care Resources'!AE30&lt;&gt;"", AM26, "")</f>
        <v/>
      </c>
      <c r="AO26" s="12"/>
      <c r="AP26" s="390" t="str">
        <f>IF('Health Care Resources'!F30&lt;&gt;0, 'Health Care Resources'!F30, "")</f>
        <v/>
      </c>
      <c r="AQ26" s="390" t="str">
        <f>IF('Health Care Resources'!G30&lt;&gt;0, 'Health Care Resources'!G30, "")</f>
        <v/>
      </c>
      <c r="AR26" s="390" t="str">
        <f>IF('Health Care Resources'!H30&lt;&gt;0, 'Health Care Resources'!H30, "")</f>
        <v/>
      </c>
      <c r="AS26" s="390" t="str">
        <f>IF('Health Care Resources'!I30&lt;&gt;0, 'Health Care Resources'!I30, "")</f>
        <v/>
      </c>
      <c r="AT26" s="390" t="str">
        <f>IF('Health Care Resources'!J30&lt;&gt;0, 'Health Care Resources'!J30, "")</f>
        <v/>
      </c>
      <c r="AU26" s="390" t="str">
        <f>IF('Health Care Resources'!K30&lt;&gt;0, 'Health Care Resources'!K30, "")</f>
        <v/>
      </c>
      <c r="AV26" s="390" t="str">
        <f>IF('Health Care Resources'!L30&lt;&gt;0, 'Health Care Resources'!L30, "")</f>
        <v/>
      </c>
      <c r="AW26" s="390" t="str">
        <f>IF('Health Care Resources'!M30&lt;&gt;0, 'Health Care Resources'!M30, "")</f>
        <v/>
      </c>
      <c r="AX26" s="390" t="str">
        <f>IF('Health Care Resources'!N30&lt;&gt;0, 'Health Care Resources'!N30, "")</f>
        <v/>
      </c>
      <c r="AY26" s="390" t="str">
        <f>IF('Health Care Resources'!O30&lt;&gt;0, 'Health Care Resources'!O30, "")</f>
        <v/>
      </c>
      <c r="AZ26" s="390" t="str">
        <f>IF('Health Care Resources'!P30&lt;&gt;0, 'Health Care Resources'!P30, "")</f>
        <v/>
      </c>
      <c r="BA26" s="390" t="str">
        <f>IF('Health Care Resources'!Q30&lt;&gt;0, 'Health Care Resources'!Q30, "")</f>
        <v/>
      </c>
      <c r="BB26" s="390" t="str">
        <f>IF('Health Care Resources'!R30&lt;&gt;0, 'Health Care Resources'!R30, "")</f>
        <v/>
      </c>
      <c r="BC26" s="390" t="str">
        <f>IF('Health Care Resources'!S30&lt;&gt;0, 'Health Care Resources'!S30, "")</f>
        <v/>
      </c>
      <c r="BD26" s="390" t="str">
        <f>IF('Health Care Resources'!T30&lt;&gt;0, 'Health Care Resources'!T30, "")</f>
        <v/>
      </c>
      <c r="BE26" s="390" t="str">
        <f>IF('Health Care Resources'!U30&lt;&gt;0, 'Health Care Resources'!U30, "")</f>
        <v/>
      </c>
      <c r="BF26" s="390" t="str">
        <f>IF('Health Care Resources'!V30&lt;&gt;0, 'Health Care Resources'!V30, "")</f>
        <v/>
      </c>
      <c r="BG26" s="390" t="str">
        <f>IF('Health Care Resources'!W30&lt;&gt;0, 'Health Care Resources'!W30, "")</f>
        <v/>
      </c>
      <c r="BH26" s="390" t="str">
        <f>IF('Health Care Resources'!X30&lt;&gt;0, 'Health Care Resources'!X30, "")</f>
        <v/>
      </c>
      <c r="BI26" s="390" t="str">
        <f>IF('Health Care Resources'!Y30&lt;&gt;0, 'Health Care Resources'!Y30, "")</f>
        <v/>
      </c>
      <c r="BJ26" s="390" t="str">
        <f>IF('Health Care Resources'!Z30&lt;&gt;0, 'Health Care Resources'!Z30, "")</f>
        <v/>
      </c>
      <c r="BK26" s="390" t="str">
        <f>IF('Health Care Resources'!AA30&lt;&gt;0, 'Health Care Resources'!AA30, "")</f>
        <v/>
      </c>
      <c r="BL26" s="390" t="str">
        <f>IF('Health Care Resources'!AB30&lt;&gt;0, 'Health Care Resources'!AB30, "")</f>
        <v/>
      </c>
      <c r="BM26" s="390" t="str">
        <f>IF('Health Care Resources'!AC30&lt;&gt;0, 'Health Care Resources'!AC30, "")</f>
        <v/>
      </c>
      <c r="BN26" s="390" t="str">
        <f>IF('Health Care Resources'!AD30&lt;&gt;0, 'Health Care Resources'!AD30, "")</f>
        <v/>
      </c>
      <c r="BO26" s="384" t="str">
        <f t="shared" si="4"/>
        <v/>
      </c>
      <c r="BP26" s="12"/>
      <c r="BQ26" s="13"/>
    </row>
    <row r="27" spans="2:69" s="117" customFormat="1" ht="20" customHeight="1">
      <c r="B27" s="318"/>
      <c r="C27" s="318"/>
      <c r="D27" s="318"/>
      <c r="E27" s="318"/>
      <c r="G27" s="318"/>
      <c r="H27"/>
      <c r="J27" s="318"/>
      <c r="K27" s="435"/>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93"/>
      <c r="AN27" s="318"/>
      <c r="AO27" s="12"/>
      <c r="AP27" s="528"/>
      <c r="AQ27" s="528"/>
      <c r="AR27" s="528"/>
      <c r="AS27" s="528"/>
      <c r="AT27" s="528"/>
      <c r="AU27" s="528"/>
      <c r="AV27" s="528"/>
      <c r="AW27" s="528"/>
      <c r="AX27" s="528"/>
      <c r="AY27" s="528"/>
      <c r="AZ27" s="529"/>
      <c r="BA27" s="529"/>
      <c r="BB27" s="529"/>
      <c r="BC27" s="529"/>
      <c r="BD27" s="529"/>
      <c r="BE27" s="529"/>
      <c r="BF27" s="529"/>
      <c r="BG27" s="529"/>
      <c r="BH27" s="529"/>
      <c r="BI27" s="529"/>
      <c r="BJ27" s="529"/>
      <c r="BK27" s="529"/>
      <c r="BL27" s="529"/>
      <c r="BM27" s="529"/>
      <c r="BN27" s="529"/>
      <c r="BO27" s="382"/>
      <c r="BP27" s="318"/>
      <c r="BQ27" s="325"/>
    </row>
    <row r="28" spans="2:69" s="397" customFormat="1" ht="20" customHeight="1">
      <c r="B28" s="398"/>
      <c r="C28" s="399" t="s">
        <v>82</v>
      </c>
      <c r="D28" s="395" t="s">
        <v>79</v>
      </c>
      <c r="E28" s="400" t="s">
        <v>80</v>
      </c>
      <c r="F28" s="396" t="s">
        <v>77</v>
      </c>
      <c r="H28" s="918" t="s">
        <v>85</v>
      </c>
      <c r="I28" s="919"/>
      <c r="J28" s="919"/>
      <c r="K28" s="919"/>
      <c r="L28" s="919"/>
      <c r="M28" s="117"/>
      <c r="N28" s="403">
        <f t="shared" ref="N28:AM28" ca="1" si="6">SUM(N7:N26)</f>
        <v>0</v>
      </c>
      <c r="O28" s="403">
        <f t="shared" ca="1" si="6"/>
        <v>-417.33749999999992</v>
      </c>
      <c r="P28" s="403">
        <f t="shared" ca="1" si="6"/>
        <v>-22.524999999999999</v>
      </c>
      <c r="Q28" s="403">
        <f t="shared" ca="1" si="6"/>
        <v>-18.4375</v>
      </c>
      <c r="R28" s="403">
        <f t="shared" ca="1" si="6"/>
        <v>-14.520312499999999</v>
      </c>
      <c r="S28" s="403">
        <f t="shared" ca="1" si="6"/>
        <v>66.512500000000003</v>
      </c>
      <c r="T28" s="403">
        <f t="shared" ca="1" si="6"/>
        <v>1010</v>
      </c>
      <c r="U28" s="403">
        <f t="shared" ca="1" si="6"/>
        <v>765</v>
      </c>
      <c r="V28" s="403">
        <f t="shared" ca="1" si="6"/>
        <v>-1817.3515625</v>
      </c>
      <c r="W28" s="403">
        <f t="shared" ca="1" si="6"/>
        <v>-215.24999999999997</v>
      </c>
      <c r="X28" s="403">
        <f t="shared" ca="1" si="6"/>
        <v>-538.6</v>
      </c>
      <c r="Y28" s="403">
        <f t="shared" ca="1" si="6"/>
        <v>-736.31022727272727</v>
      </c>
      <c r="Z28" s="403">
        <f t="shared" ca="1" si="6"/>
        <v>-29.682812500000001</v>
      </c>
      <c r="AA28" s="403">
        <f t="shared" ca="1" si="6"/>
        <v>12.1875</v>
      </c>
      <c r="AB28" s="403">
        <f t="shared" ca="1" si="6"/>
        <v>58.125</v>
      </c>
      <c r="AC28" s="403">
        <f t="shared" ca="1" si="6"/>
        <v>-73.75</v>
      </c>
      <c r="AD28" s="403">
        <f t="shared" ca="1" si="6"/>
        <v>-33.75</v>
      </c>
      <c r="AE28" s="403">
        <f t="shared" ca="1" si="6"/>
        <v>8.125</v>
      </c>
      <c r="AF28" s="403">
        <f t="shared" ca="1" si="6"/>
        <v>22.1875</v>
      </c>
      <c r="AG28" s="403">
        <f t="shared" ca="1" si="6"/>
        <v>34.375</v>
      </c>
      <c r="AH28" s="403">
        <f t="shared" ca="1" si="6"/>
        <v>-9.375</v>
      </c>
      <c r="AI28" s="403">
        <f t="shared" ca="1" si="6"/>
        <v>44.375</v>
      </c>
      <c r="AJ28" s="403">
        <f t="shared" ca="1" si="6"/>
        <v>1510</v>
      </c>
      <c r="AK28" s="403">
        <f t="shared" ca="1" si="6"/>
        <v>0</v>
      </c>
      <c r="AL28" s="403">
        <f t="shared" ca="1" si="6"/>
        <v>0</v>
      </c>
      <c r="AM28" s="404">
        <f t="shared" ca="1" si="6"/>
        <v>-396.00241477272721</v>
      </c>
      <c r="AO28" s="466"/>
    </row>
    <row r="29" spans="2:69" ht="20" customHeight="1">
      <c r="B29" s="833">
        <v>2</v>
      </c>
      <c r="C29" s="402" t="str">
        <f>'Severity Definition'!D9</f>
        <v>Умеренная</v>
      </c>
      <c r="D29" s="403">
        <f>Requirements!F53</f>
        <v>2645.5063742378497</v>
      </c>
      <c r="E29" s="403">
        <f>SUMIF($E$7:$E$26, B29, $L$7:$L$26)</f>
        <v>1700</v>
      </c>
      <c r="F29" s="404">
        <f>E29-D29</f>
        <v>-945.50637423784974</v>
      </c>
      <c r="H29" s="59"/>
      <c r="I29" s="527"/>
      <c r="J29" s="318"/>
      <c r="K29" s="435"/>
      <c r="L29" s="413"/>
      <c r="M29" s="117"/>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1"/>
      <c r="AO29" s="59"/>
      <c r="AP29" s="59"/>
      <c r="AQ29" s="59"/>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row>
    <row r="30" spans="2:69" s="117" customFormat="1" ht="20" customHeight="1">
      <c r="B30" s="833">
        <v>3</v>
      </c>
      <c r="C30" s="402" t="str">
        <f>'Severity Definition'!D10</f>
        <v>Тяжелая</v>
      </c>
      <c r="D30" s="403">
        <f>Requirements!F54</f>
        <v>3905.5465977652611</v>
      </c>
      <c r="E30" s="403">
        <f>SUMIF($E$7:$E$26, B30, $L$7:$L$26)</f>
        <v>1300</v>
      </c>
      <c r="F30" s="404">
        <f>E30-D30</f>
        <v>-2605.5465977652611</v>
      </c>
      <c r="I30" s="527"/>
      <c r="J30" s="468"/>
      <c r="K30" s="468"/>
      <c r="L30" s="836" t="str">
        <f>G19</f>
        <v/>
      </c>
      <c r="AO30" s="59"/>
      <c r="AP30" s="59"/>
      <c r="AQ30" s="59"/>
    </row>
    <row r="31" spans="2:69" ht="20" customHeight="1">
      <c r="B31" s="833">
        <v>4</v>
      </c>
      <c r="C31" s="402" t="str">
        <f>'Severity Definition'!D11</f>
        <v>Критическое состояние</v>
      </c>
      <c r="D31" s="403">
        <f>Requirements!F55</f>
        <v>262.47184860850251</v>
      </c>
      <c r="E31" s="403">
        <f>SUMIF($E$7:$E$26, B31, $L$7:$L$26)</f>
        <v>1090</v>
      </c>
      <c r="F31" s="404">
        <f>E31-D31</f>
        <v>827.52815139149743</v>
      </c>
      <c r="H31" s="59"/>
      <c r="I31" s="527"/>
      <c r="J31" s="342"/>
      <c r="K31" s="469"/>
      <c r="L31" s="837" t="str">
        <f>F19</f>
        <v/>
      </c>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59"/>
      <c r="AP31" s="59"/>
      <c r="AQ31" s="59"/>
    </row>
    <row r="32" spans="2:69" ht="16">
      <c r="J32" s="443"/>
    </row>
    <row r="33" spans="10:15" ht="16">
      <c r="J33" s="443"/>
    </row>
    <row r="34" spans="10:15" ht="16">
      <c r="J34" s="443"/>
      <c r="O34" s="446"/>
    </row>
    <row r="35" spans="10:15" ht="16">
      <c r="J35" s="443"/>
      <c r="O35" s="446"/>
    </row>
  </sheetData>
  <sheetProtection algorithmName="SHA-512" hashValue="kTTlPW1fNnKJPAtGMytIOS24IVEgsr/4JqC/ENmmPt8a7wCWHj+ea/RoyknDMjVB6xhaNFND2ic6B5nv67mEtg==" saltValue="/1MpE8i0LDU7dBlNe/vVqw==" spinCount="100000" sheet="1" objects="1" scenarios="1" autoFilter="0" pivotTables="0"/>
  <mergeCells count="52">
    <mergeCell ref="BN3:BN5"/>
    <mergeCell ref="H28:L28"/>
    <mergeCell ref="BH3:BH5"/>
    <mergeCell ref="BI3:BI5"/>
    <mergeCell ref="BJ3:BJ5"/>
    <mergeCell ref="BL3:BL5"/>
    <mergeCell ref="BM3:BM5"/>
    <mergeCell ref="BC3:BC5"/>
    <mergeCell ref="BD3:BD5"/>
    <mergeCell ref="BE3:BE5"/>
    <mergeCell ref="BF3:BF5"/>
    <mergeCell ref="BG3:BG5"/>
    <mergeCell ref="AX3:AX5"/>
    <mergeCell ref="BA3:BA5"/>
    <mergeCell ref="BB3:BB5"/>
    <mergeCell ref="AQ3:AQ5"/>
    <mergeCell ref="AK3:AK5"/>
    <mergeCell ref="AL3:AL5"/>
    <mergeCell ref="AP3:AP5"/>
    <mergeCell ref="AY3:AY5"/>
    <mergeCell ref="AZ3:AZ5"/>
    <mergeCell ref="AR3:AR5"/>
    <mergeCell ref="AT3:AT5"/>
    <mergeCell ref="AW3:AW5"/>
    <mergeCell ref="AV3:AV5"/>
    <mergeCell ref="AU3:AU5"/>
    <mergeCell ref="AS3:AS5"/>
    <mergeCell ref="AF3:AF5"/>
    <mergeCell ref="AG3:AG5"/>
    <mergeCell ref="AH3:AH5"/>
    <mergeCell ref="AI3:AI5"/>
    <mergeCell ref="AJ3:AJ5"/>
    <mergeCell ref="AA3:AA5"/>
    <mergeCell ref="AB3:AB5"/>
    <mergeCell ref="AC3:AC5"/>
    <mergeCell ref="AD3:AD5"/>
    <mergeCell ref="AE3:AE5"/>
    <mergeCell ref="V3:V5"/>
    <mergeCell ref="W3:W5"/>
    <mergeCell ref="X3:X5"/>
    <mergeCell ref="Y3:Y5"/>
    <mergeCell ref="Z3:Z5"/>
    <mergeCell ref="Q3:Q5"/>
    <mergeCell ref="R3:R5"/>
    <mergeCell ref="S3:S5"/>
    <mergeCell ref="T3:T5"/>
    <mergeCell ref="U3:U5"/>
    <mergeCell ref="I5:J5"/>
    <mergeCell ref="N3:N5"/>
    <mergeCell ref="C3:L3"/>
    <mergeCell ref="O3:O5"/>
    <mergeCell ref="P3:P5"/>
  </mergeCells>
  <conditionalFormatting sqref="N7:AL26">
    <cfRule type="containsBlanks" dxfId="50" priority="34">
      <formula>LEN(TRIM(N7))=0</formula>
    </cfRule>
    <cfRule type="cellIs" dxfId="49" priority="37" operator="greaterThan">
      <formula>0</formula>
    </cfRule>
    <cfRule type="cellIs" dxfId="48" priority="39" operator="lessThan">
      <formula>0</formula>
    </cfRule>
  </conditionalFormatting>
  <conditionalFormatting sqref="AN7:AN26">
    <cfRule type="colorScale" priority="36">
      <colorScale>
        <cfvo type="min"/>
        <cfvo type="percentile" val="50"/>
        <cfvo type="max"/>
        <color rgb="FFFF0000"/>
        <color rgb="FFFFEB84"/>
        <color rgb="FF92D050"/>
      </colorScale>
    </cfRule>
  </conditionalFormatting>
  <conditionalFormatting sqref="AP27:BN27">
    <cfRule type="cellIs" dxfId="47" priority="33" operator="greaterThan">
      <formula>0</formula>
    </cfRule>
  </conditionalFormatting>
  <conditionalFormatting sqref="AP3:BN3 AP6:BN6 BK4:BK5">
    <cfRule type="cellIs" dxfId="46" priority="13" operator="equal">
      <formula>0</formula>
    </cfRule>
  </conditionalFormatting>
  <conditionalFormatting sqref="N28:AM28">
    <cfRule type="cellIs" dxfId="45" priority="3" operator="greaterThan">
      <formula>0</formula>
    </cfRule>
    <cfRule type="cellIs" dxfId="44" priority="12" operator="lessThan">
      <formula>0</formula>
    </cfRule>
  </conditionalFormatting>
  <conditionalFormatting sqref="J7:J26">
    <cfRule type="cellIs" dxfId="43" priority="1" operator="lessThan">
      <formula>0</formula>
    </cfRule>
  </conditionalFormatting>
  <conditionalFormatting sqref="A1:BO31">
    <cfRule type="expression" dxfId="42" priority="40">
      <formula>CELL("protect", A1)=0</formula>
    </cfRule>
  </conditionalFormatting>
  <dataValidations count="2">
    <dataValidation type="list" allowBlank="1" showInputMessage="1" showErrorMessage="1" sqref="L6" xr:uid="{00000000-0002-0000-0500-000000000000}">
      <formula1>"Current capacity, Current beds, Future cases"</formula1>
    </dataValidation>
    <dataValidation type="decimal" operator="greaterThanOrEqual" allowBlank="1" showInputMessage="1" showErrorMessage="1" sqref="BO7:BO27 AP27:BN27 L29 I7:I26 I29:I31 L7:L26" xr:uid="{00000000-0002-0000-0500-000001000000}">
      <formula1>0</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5">
    <tabColor theme="7"/>
  </sheetPr>
  <dimension ref="B1:AF77"/>
  <sheetViews>
    <sheetView showGridLines="0" showRowColHeaders="0" zoomScale="90" zoomScaleNormal="90" workbookViewId="0"/>
  </sheetViews>
  <sheetFormatPr baseColWidth="10" defaultColWidth="10.83203125" defaultRowHeight="14"/>
  <cols>
    <col min="1" max="1" width="2.33203125" style="15" customWidth="1"/>
    <col min="2" max="2" width="4.83203125" style="15" customWidth="1"/>
    <col min="3" max="3" width="70.83203125" style="15" customWidth="1"/>
    <col min="4" max="4" width="15.83203125" style="15" customWidth="1"/>
    <col min="5" max="31" width="8.83203125" style="15" customWidth="1"/>
    <col min="32" max="16384" width="10.83203125" style="15"/>
  </cols>
  <sheetData>
    <row r="1" spans="2:32" s="98" customFormat="1" ht="31">
      <c r="C1" s="99" t="s">
        <v>448</v>
      </c>
      <c r="D1" s="99"/>
      <c r="AE1" s="99"/>
    </row>
    <row r="2" spans="2:32" customFormat="1" ht="16"/>
    <row r="3" spans="2:32" s="2" customFormat="1" ht="181" customHeight="1">
      <c r="B3" s="13"/>
      <c r="C3" s="897" t="s">
        <v>463</v>
      </c>
      <c r="D3" s="899"/>
      <c r="E3" s="899"/>
      <c r="F3" s="899"/>
      <c r="G3" s="904"/>
      <c r="H3" s="904"/>
      <c r="I3" s="904"/>
      <c r="J3" s="798"/>
      <c r="K3" s="798"/>
      <c r="L3" s="798"/>
      <c r="N3" s="811"/>
      <c r="AE3" s="12"/>
      <c r="AF3" s="13"/>
    </row>
    <row r="4" spans="2:32" s="2" customFormat="1" ht="20" customHeight="1">
      <c r="B4" s="13"/>
      <c r="C4" s="438"/>
      <c r="D4" s="438"/>
      <c r="AE4" s="12"/>
      <c r="AF4" s="13"/>
    </row>
    <row r="5" spans="2:32" ht="180" customHeight="1">
      <c r="B5" s="257"/>
      <c r="C5" s="456"/>
      <c r="D5" s="456"/>
      <c r="E5" s="405" t="str">
        <f t="shared" ref="E5:AC5" si="0">IFERROR(VLOOKUP(E6,LU_StaffCategory,2,FALSE),"")</f>
        <v>N/A</v>
      </c>
      <c r="F5" s="406" t="str">
        <f t="shared" si="0"/>
        <v>Врач-специалист (интенсивная терапия)</v>
      </c>
      <c r="G5" s="406" t="str">
        <f t="shared" si="0"/>
        <v>Врач-специалист (диализ)</v>
      </c>
      <c r="H5" s="406" t="str">
        <f t="shared" si="0"/>
        <v>Врач-специалист (ЭКМО)</v>
      </c>
      <c r="I5" s="406" t="str">
        <f t="shared" si="0"/>
        <v>Врач-специалист (радиология)</v>
      </c>
      <c r="J5" s="406" t="str">
        <f t="shared" si="0"/>
        <v xml:space="preserve">Врач-специалист (госпитальная медицина) </v>
      </c>
      <c r="K5" s="406" t="str">
        <f t="shared" si="0"/>
        <v>Специалист-профессионал по сестринской помощи (амбулаторные больные)</v>
      </c>
      <c r="L5" s="406" t="str">
        <f t="shared" si="0"/>
        <v>Специалист-профессионал по сестринской помощи (палатный)</v>
      </c>
      <c r="M5" s="406" t="str">
        <f t="shared" si="0"/>
        <v>Специалист-профессионал по сестринской помощи (интенсивная терапия)</v>
      </c>
      <c r="N5" s="406" t="str">
        <f t="shared" si="0"/>
        <v>Специалист-профессионал по сестринской помощи (ЭКМО)</v>
      </c>
      <c r="O5" s="406" t="str">
        <f t="shared" si="0"/>
        <v>Специалист-профессионал по сестринской помощи (диализ)</v>
      </c>
      <c r="P5" s="406" t="str">
        <f t="shared" si="0"/>
        <v>Специалист по респираторной терапии (РТ)</v>
      </c>
      <c r="Q5" s="406" t="str">
        <f t="shared" si="0"/>
        <v>Техник по обслуживанию медицинского оборудования (радиология)</v>
      </c>
      <c r="R5" s="406" t="str">
        <f t="shared" si="0"/>
        <v>Техник-фармацевт</v>
      </c>
      <c r="S5" s="406" t="str">
        <f t="shared" si="0"/>
        <v>Техник-лаборант</v>
      </c>
      <c r="T5" s="406" t="str">
        <f t="shared" si="0"/>
        <v>Фармацевт</v>
      </c>
      <c r="U5" s="406" t="str">
        <f t="shared" si="0"/>
        <v>Диетолог и нутрициолог</v>
      </c>
      <c r="V5" s="406" t="str">
        <f t="shared" si="0"/>
        <v>Вспомогательный персонал больницы (уборщицы и санитарки)</v>
      </c>
      <c r="W5" s="406" t="str">
        <f t="shared" si="0"/>
        <v>Вспомогательный персонал больницы (медицинские секретари)</v>
      </c>
      <c r="X5" s="406" t="str">
        <f t="shared" si="0"/>
        <v>Поддержка пациентов (социальная работа и консультирование)</v>
      </c>
      <c r="Y5" s="406" t="str">
        <f t="shared" si="0"/>
        <v>Поддержка пациентов (физиотерапия и трудотерапия)</v>
      </c>
      <c r="Z5" s="406" t="str">
        <f t="shared" si="0"/>
        <v>Поддержка пациентов (менеджер по ведению случаев)</v>
      </c>
      <c r="AA5" s="406" t="str">
        <f t="shared" si="0"/>
        <v>Помощник по уходу за больными/помощник врача</v>
      </c>
      <c r="AB5" s="406" t="str">
        <f t="shared" si="0"/>
        <v>N/A</v>
      </c>
      <c r="AC5" s="420" t="str">
        <f t="shared" si="0"/>
        <v>N/A</v>
      </c>
      <c r="AD5" s="2"/>
      <c r="AE5" s="59"/>
    </row>
    <row r="6" spans="2:32" ht="20" customHeight="1">
      <c r="C6" s="457" t="s">
        <v>474</v>
      </c>
      <c r="D6" s="812" t="s">
        <v>475</v>
      </c>
      <c r="E6" s="484">
        <v>1</v>
      </c>
      <c r="F6" s="484">
        <v>2</v>
      </c>
      <c r="G6" s="484">
        <v>3</v>
      </c>
      <c r="H6" s="484">
        <v>4</v>
      </c>
      <c r="I6" s="484">
        <v>5</v>
      </c>
      <c r="J6" s="484">
        <v>6</v>
      </c>
      <c r="K6" s="484">
        <v>7</v>
      </c>
      <c r="L6" s="484">
        <v>8</v>
      </c>
      <c r="M6" s="484">
        <v>9</v>
      </c>
      <c r="N6" s="484">
        <v>10</v>
      </c>
      <c r="O6" s="484">
        <v>11</v>
      </c>
      <c r="P6" s="484">
        <v>12</v>
      </c>
      <c r="Q6" s="484">
        <v>13</v>
      </c>
      <c r="R6" s="484">
        <v>14</v>
      </c>
      <c r="S6" s="484">
        <v>15</v>
      </c>
      <c r="T6" s="484">
        <v>16</v>
      </c>
      <c r="U6" s="484">
        <v>17</v>
      </c>
      <c r="V6" s="484">
        <v>18</v>
      </c>
      <c r="W6" s="484">
        <v>19</v>
      </c>
      <c r="X6" s="484">
        <v>20</v>
      </c>
      <c r="Y6" s="484">
        <v>21</v>
      </c>
      <c r="Z6" s="484">
        <v>22</v>
      </c>
      <c r="AA6" s="484">
        <v>23</v>
      </c>
      <c r="AB6" s="484">
        <v>24</v>
      </c>
      <c r="AC6" s="396">
        <v>25</v>
      </c>
      <c r="AD6" s="485" t="s">
        <v>397</v>
      </c>
      <c r="AE6" s="59"/>
    </row>
    <row r="7" spans="2:32" ht="20" customHeight="1">
      <c r="B7" s="2">
        <v>1</v>
      </c>
      <c r="C7" s="444" t="str">
        <f>IF('Role substitution'!C8=0, "", 'Role substitution'!C8)</f>
        <v>Врачи общей практики</v>
      </c>
      <c r="D7" s="537">
        <v>100</v>
      </c>
      <c r="E7" s="448">
        <f>$D7*'Role substitution'!E8-(IF('Role substitution'!E31=0,0,$D7*'Role substitution'!E8/'Role substitution'!E31))</f>
        <v>0</v>
      </c>
      <c r="F7" s="448">
        <f>$D7*'Role substitution'!F8-(IF('Role substitution'!F31=0,0,$D7*'Role substitution'!F8/'Role substitution'!F31))</f>
        <v>9</v>
      </c>
      <c r="G7" s="448">
        <f>$D7*'Role substitution'!G8-(IF('Role substitution'!G31=0,0,$D7*'Role substitution'!G8/'Role substitution'!G31))</f>
        <v>0</v>
      </c>
      <c r="H7" s="448">
        <f>$D7*'Role substitution'!H8-(IF('Role substitution'!H31=0,0,$D7*'Role substitution'!H8/'Role substitution'!H31))</f>
        <v>0</v>
      </c>
      <c r="I7" s="448">
        <f>$D7*'Role substitution'!I8-(IF('Role substitution'!I31=0,0,$D7*'Role substitution'!I8/'Role substitution'!I31))</f>
        <v>0</v>
      </c>
      <c r="J7" s="448">
        <f>$D7*'Role substitution'!J8-(IF('Role substitution'!J31=0,0,$D7*'Role substitution'!J8/'Role substitution'!J31))</f>
        <v>81</v>
      </c>
      <c r="K7" s="448">
        <f>$D7*'Role substitution'!K8-(IF('Role substitution'!K31=0,0,$D7*'Role substitution'!K8/'Role substitution'!K31))</f>
        <v>0</v>
      </c>
      <c r="L7" s="448">
        <f>$D7*'Role substitution'!L8-(IF('Role substitution'!L31=0,0,$D7*'Role substitution'!L8/'Role substitution'!L31))</f>
        <v>0</v>
      </c>
      <c r="M7" s="448">
        <f>$D7*'Role substitution'!M8-(IF('Role substitution'!M31=0,0,$D7*'Role substitution'!M8/'Role substitution'!M31))</f>
        <v>0</v>
      </c>
      <c r="N7" s="448">
        <f>$D7*'Role substitution'!N8-(IF('Role substitution'!N31=0,0,$D7*'Role substitution'!N8/'Role substitution'!N31))</f>
        <v>0</v>
      </c>
      <c r="O7" s="448">
        <f>$D7*'Role substitution'!O8-(IF('Role substitution'!O31=0,0,$D7*'Role substitution'!O8/'Role substitution'!O31))</f>
        <v>0</v>
      </c>
      <c r="P7" s="448">
        <f>$D7*'Role substitution'!P8-(IF('Role substitution'!P31=0,0,$D7*'Role substitution'!P8/'Role substitution'!P31))</f>
        <v>0</v>
      </c>
      <c r="Q7" s="448">
        <f>$D7*'Role substitution'!Q8-(IF('Role substitution'!Q31=0,0,$D7*'Role substitution'!Q8/'Role substitution'!Q31))</f>
        <v>0</v>
      </c>
      <c r="R7" s="448">
        <f>$D7*'Role substitution'!R8-(IF('Role substitution'!R31=0,0,$D7*'Role substitution'!R8/'Role substitution'!R31))</f>
        <v>0</v>
      </c>
      <c r="S7" s="448">
        <f>$D7*'Role substitution'!S8-(IF('Role substitution'!S31=0,0,$D7*'Role substitution'!S8/'Role substitution'!S31))</f>
        <v>0</v>
      </c>
      <c r="T7" s="448">
        <f>$D7*'Role substitution'!T8-(IF('Role substitution'!T31=0,0,$D7*'Role substitution'!T8/'Role substitution'!T31))</f>
        <v>0</v>
      </c>
      <c r="U7" s="448">
        <f>$D7*'Role substitution'!U8-(IF('Role substitution'!U31=0,0,$D7*'Role substitution'!U8/'Role substitution'!U31))</f>
        <v>0</v>
      </c>
      <c r="V7" s="448">
        <f>$D7*'Role substitution'!V8-(IF('Role substitution'!V31=0,0,$D7*'Role substitution'!V8/'Role substitution'!V31))</f>
        <v>0</v>
      </c>
      <c r="W7" s="448">
        <f>$D7*'Role substitution'!W8-(IF('Role substitution'!W31=0,0,$D7*'Role substitution'!W8/'Role substitution'!W31))</f>
        <v>0</v>
      </c>
      <c r="X7" s="448">
        <f>$D7*'Role substitution'!X8-(IF('Role substitution'!X31=0,0,$D7*'Role substitution'!X8/'Role substitution'!X31))</f>
        <v>0</v>
      </c>
      <c r="Y7" s="448">
        <f>$D7*'Role substitution'!Y8-(IF('Role substitution'!Y31=0,0,$D7*'Role substitution'!Y8/'Role substitution'!Y31))</f>
        <v>0</v>
      </c>
      <c r="Z7" s="448">
        <f>$D7*'Role substitution'!Z8-(IF('Role substitution'!Z31=0,0,$D7*'Role substitution'!Z8/'Role substitution'!Z31))</f>
        <v>0</v>
      </c>
      <c r="AA7" s="448">
        <f>$D7*'Role substitution'!AA8-(IF('Role substitution'!AA31=0,0,$D7*'Role substitution'!AA8/'Role substitution'!AA31))</f>
        <v>0</v>
      </c>
      <c r="AB7" s="448">
        <f>$D7*'Role substitution'!AB8-(IF('Role substitution'!AB31=0,0,$D7*'Role substitution'!AB8/'Role substitution'!AB31))</f>
        <v>0</v>
      </c>
      <c r="AC7" s="448">
        <f>$D7*'Role substitution'!AC8-(IF('Role substitution'!AC31=0,0,$D7*'Role substitution'!AC8/'Role substitution'!AC31))</f>
        <v>0</v>
      </c>
      <c r="AD7" s="450">
        <f>SUM(E7:AC7)</f>
        <v>90</v>
      </c>
      <c r="AE7" s="59"/>
    </row>
    <row r="8" spans="2:32" ht="20" customHeight="1">
      <c r="B8" s="2">
        <v>2</v>
      </c>
      <c r="C8" s="444" t="str">
        <f>IF('Role substitution'!C9=0, "", 'Role substitution'!C9)</f>
        <v>Врачи, только что закончившие учебу</v>
      </c>
      <c r="D8" s="537">
        <v>5</v>
      </c>
      <c r="E8" s="448">
        <f>$D8*'Role substitution'!E9-(IF('Role substitution'!E32=0,0,$D8*'Role substitution'!E9/'Role substitution'!E32))</f>
        <v>0</v>
      </c>
      <c r="F8" s="448">
        <f>$D8*'Role substitution'!F9-(IF('Role substitution'!F32=0,0,$D8*'Role substitution'!F9/'Role substitution'!F32))</f>
        <v>0</v>
      </c>
      <c r="G8" s="448">
        <f>$D8*'Role substitution'!G9-(IF('Role substitution'!G32=0,0,$D8*'Role substitution'!G9/'Role substitution'!G32))</f>
        <v>0</v>
      </c>
      <c r="H8" s="448">
        <f>$D8*'Role substitution'!H9-(IF('Role substitution'!H32=0,0,$D8*'Role substitution'!H9/'Role substitution'!H32))</f>
        <v>0</v>
      </c>
      <c r="I8" s="448">
        <f>$D8*'Role substitution'!I9-(IF('Role substitution'!I32=0,0,$D8*'Role substitution'!I9/'Role substitution'!I32))</f>
        <v>0</v>
      </c>
      <c r="J8" s="448">
        <f>$D8*'Role substitution'!J9-(IF('Role substitution'!J32=0,0,$D8*'Role substitution'!J9/'Role substitution'!J32))</f>
        <v>4.75</v>
      </c>
      <c r="K8" s="448">
        <f>$D8*'Role substitution'!K9-(IF('Role substitution'!K32=0,0,$D8*'Role substitution'!K9/'Role substitution'!K32))</f>
        <v>0</v>
      </c>
      <c r="L8" s="448">
        <f>$D8*'Role substitution'!L9-(IF('Role substitution'!L32=0,0,$D8*'Role substitution'!L9/'Role substitution'!L32))</f>
        <v>0</v>
      </c>
      <c r="M8" s="448">
        <f>$D8*'Role substitution'!M9-(IF('Role substitution'!M32=0,0,$D8*'Role substitution'!M9/'Role substitution'!M32))</f>
        <v>0</v>
      </c>
      <c r="N8" s="448">
        <f>$D8*'Role substitution'!N9-(IF('Role substitution'!N32=0,0,$D8*'Role substitution'!N9/'Role substitution'!N32))</f>
        <v>0</v>
      </c>
      <c r="O8" s="448">
        <f>$D8*'Role substitution'!O9-(IF('Role substitution'!O32=0,0,$D8*'Role substitution'!O9/'Role substitution'!O32))</f>
        <v>0</v>
      </c>
      <c r="P8" s="448">
        <f>$D8*'Role substitution'!P9-(IF('Role substitution'!P32=0,0,$D8*'Role substitution'!P9/'Role substitution'!P32))</f>
        <v>0</v>
      </c>
      <c r="Q8" s="448">
        <f>$D8*'Role substitution'!Q9-(IF('Role substitution'!Q32=0,0,$D8*'Role substitution'!Q9/'Role substitution'!Q32))</f>
        <v>0</v>
      </c>
      <c r="R8" s="448">
        <f>$D8*'Role substitution'!R9-(IF('Role substitution'!R32=0,0,$D8*'Role substitution'!R9/'Role substitution'!R32))</f>
        <v>0</v>
      </c>
      <c r="S8" s="448">
        <f>$D8*'Role substitution'!S9-(IF('Role substitution'!S32=0,0,$D8*'Role substitution'!S9/'Role substitution'!S32))</f>
        <v>0</v>
      </c>
      <c r="T8" s="448">
        <f>$D8*'Role substitution'!T9-(IF('Role substitution'!T32=0,0,$D8*'Role substitution'!T9/'Role substitution'!T32))</f>
        <v>0</v>
      </c>
      <c r="U8" s="448">
        <f>$D8*'Role substitution'!U9-(IF('Role substitution'!U32=0,0,$D8*'Role substitution'!U9/'Role substitution'!U32))</f>
        <v>0</v>
      </c>
      <c r="V8" s="448">
        <f>$D8*'Role substitution'!V9-(IF('Role substitution'!V32=0,0,$D8*'Role substitution'!V9/'Role substitution'!V32))</f>
        <v>0</v>
      </c>
      <c r="W8" s="448">
        <f>$D8*'Role substitution'!W9-(IF('Role substitution'!W32=0,0,$D8*'Role substitution'!W9/'Role substitution'!W32))</f>
        <v>0</v>
      </c>
      <c r="X8" s="448">
        <f>$D8*'Role substitution'!X9-(IF('Role substitution'!X32=0,0,$D8*'Role substitution'!X9/'Role substitution'!X32))</f>
        <v>0</v>
      </c>
      <c r="Y8" s="448">
        <f>$D8*'Role substitution'!Y9-(IF('Role substitution'!Y32=0,0,$D8*'Role substitution'!Y9/'Role substitution'!Y32))</f>
        <v>0</v>
      </c>
      <c r="Z8" s="448">
        <f>$D8*'Role substitution'!Z9-(IF('Role substitution'!Z32=0,0,$D8*'Role substitution'!Z9/'Role substitution'!Z32))</f>
        <v>0</v>
      </c>
      <c r="AA8" s="448">
        <f>$D8*'Role substitution'!AA9-(IF('Role substitution'!AA32=0,0,$D8*'Role substitution'!AA9/'Role substitution'!AA32))</f>
        <v>0</v>
      </c>
      <c r="AB8" s="448">
        <f>$D8*'Role substitution'!AB9-(IF('Role substitution'!AB32=0,0,$D8*'Role substitution'!AB9/'Role substitution'!AB32))</f>
        <v>0</v>
      </c>
      <c r="AC8" s="448">
        <f>$D8*'Role substitution'!AC9-(IF('Role substitution'!AC32=0,0,$D8*'Role substitution'!AC9/'Role substitution'!AC32))</f>
        <v>0</v>
      </c>
      <c r="AD8" s="450">
        <f t="shared" ref="AD8:AD30" si="1">SUM(E8:AC8)</f>
        <v>4.75</v>
      </c>
      <c r="AE8" s="59"/>
    </row>
    <row r="9" spans="2:32" ht="20" customHeight="1">
      <c r="B9" s="2">
        <v>3</v>
      </c>
      <c r="C9" s="444" t="str">
        <f>IF('Role substitution'!C10=0, "", 'Role substitution'!C10)</f>
        <v>Медицинские сестры, только что закончившие учебу</v>
      </c>
      <c r="D9" s="537">
        <v>300</v>
      </c>
      <c r="E9" s="448">
        <f>$D9*'Role substitution'!E10-(IF('Role substitution'!E33=0,0,$D9*'Role substitution'!E10/'Role substitution'!E33))</f>
        <v>0</v>
      </c>
      <c r="F9" s="448">
        <f>$D9*'Role substitution'!F10-(IF('Role substitution'!F33=0,0,$D9*'Role substitution'!F10/'Role substitution'!F33))</f>
        <v>0</v>
      </c>
      <c r="G9" s="448">
        <f>$D9*'Role substitution'!G10-(IF('Role substitution'!G33=0,0,$D9*'Role substitution'!G10/'Role substitution'!G33))</f>
        <v>0</v>
      </c>
      <c r="H9" s="448">
        <f>$D9*'Role substitution'!H10-(IF('Role substitution'!H33=0,0,$D9*'Role substitution'!H10/'Role substitution'!H33))</f>
        <v>0</v>
      </c>
      <c r="I9" s="448">
        <f>$D9*'Role substitution'!I10-(IF('Role substitution'!I33=0,0,$D9*'Role substitution'!I10/'Role substitution'!I33))</f>
        <v>0</v>
      </c>
      <c r="J9" s="448">
        <f>$D9*'Role substitution'!J10-(IF('Role substitution'!J33=0,0,$D9*'Role substitution'!J10/'Role substitution'!J33))</f>
        <v>0</v>
      </c>
      <c r="K9" s="448">
        <f>$D9*'Role substitution'!K10-(IF('Role substitution'!K33=0,0,$D9*'Role substitution'!K10/'Role substitution'!K33))</f>
        <v>140</v>
      </c>
      <c r="L9" s="448">
        <f>$D9*'Role substitution'!L10-(IF('Role substitution'!L33=0,0,$D9*'Role substitution'!L10/'Role substitution'!L33))</f>
        <v>140</v>
      </c>
      <c r="M9" s="448">
        <f>$D9*'Role substitution'!M10-(IF('Role substitution'!M33=0,0,$D9*'Role substitution'!M10/'Role substitution'!M33))</f>
        <v>0</v>
      </c>
      <c r="N9" s="448">
        <f>$D9*'Role substitution'!N10-(IF('Role substitution'!N33=0,0,$D9*'Role substitution'!N10/'Role substitution'!N33))</f>
        <v>0</v>
      </c>
      <c r="O9" s="448">
        <f>$D9*'Role substitution'!O10-(IF('Role substitution'!O33=0,0,$D9*'Role substitution'!O10/'Role substitution'!O33))</f>
        <v>0</v>
      </c>
      <c r="P9" s="448">
        <f>$D9*'Role substitution'!P10-(IF('Role substitution'!P33=0,0,$D9*'Role substitution'!P10/'Role substitution'!P33))</f>
        <v>0</v>
      </c>
      <c r="Q9" s="448">
        <f>$D9*'Role substitution'!Q10-(IF('Role substitution'!Q33=0,0,$D9*'Role substitution'!Q10/'Role substitution'!Q33))</f>
        <v>0</v>
      </c>
      <c r="R9" s="448">
        <f>$D9*'Role substitution'!R10-(IF('Role substitution'!R33=0,0,$D9*'Role substitution'!R10/'Role substitution'!R33))</f>
        <v>0</v>
      </c>
      <c r="S9" s="448">
        <f>$D9*'Role substitution'!S10-(IF('Role substitution'!S33=0,0,$D9*'Role substitution'!S10/'Role substitution'!S33))</f>
        <v>0</v>
      </c>
      <c r="T9" s="448">
        <f>$D9*'Role substitution'!T10-(IF('Role substitution'!T33=0,0,$D9*'Role substitution'!T10/'Role substitution'!T33))</f>
        <v>0</v>
      </c>
      <c r="U9" s="448">
        <f>$D9*'Role substitution'!U10-(IF('Role substitution'!U33=0,0,$D9*'Role substitution'!U10/'Role substitution'!U33))</f>
        <v>0</v>
      </c>
      <c r="V9" s="448">
        <f>$D9*'Role substitution'!V10-(IF('Role substitution'!V33=0,0,$D9*'Role substitution'!V10/'Role substitution'!V33))</f>
        <v>0</v>
      </c>
      <c r="W9" s="448">
        <f>$D9*'Role substitution'!W10-(IF('Role substitution'!W33=0,0,$D9*'Role substitution'!W10/'Role substitution'!W33))</f>
        <v>0</v>
      </c>
      <c r="X9" s="448">
        <f>$D9*'Role substitution'!X10-(IF('Role substitution'!X33=0,0,$D9*'Role substitution'!X10/'Role substitution'!X33))</f>
        <v>0</v>
      </c>
      <c r="Y9" s="448">
        <f>$D9*'Role substitution'!Y10-(IF('Role substitution'!Y33=0,0,$D9*'Role substitution'!Y10/'Role substitution'!Y33))</f>
        <v>0</v>
      </c>
      <c r="Z9" s="448">
        <f>$D9*'Role substitution'!Z10-(IF('Role substitution'!Z33=0,0,$D9*'Role substitution'!Z10/'Role substitution'!Z33))</f>
        <v>0</v>
      </c>
      <c r="AA9" s="448">
        <f>$D9*'Role substitution'!AA10-(IF('Role substitution'!AA33=0,0,$D9*'Role substitution'!AA10/'Role substitution'!AA33))</f>
        <v>0</v>
      </c>
      <c r="AB9" s="448">
        <f>$D9*'Role substitution'!AB10-(IF('Role substitution'!AB33=0,0,$D9*'Role substitution'!AB10/'Role substitution'!AB33))</f>
        <v>0</v>
      </c>
      <c r="AC9" s="448">
        <f>$D9*'Role substitution'!AC10-(IF('Role substitution'!AC33=0,0,$D9*'Role substitution'!AC10/'Role substitution'!AC33))</f>
        <v>0</v>
      </c>
      <c r="AD9" s="450">
        <f t="shared" si="1"/>
        <v>280</v>
      </c>
      <c r="AE9" s="59"/>
    </row>
    <row r="10" spans="2:32" ht="20" customHeight="1">
      <c r="B10" s="2">
        <v>4</v>
      </c>
      <c r="C10" s="444" t="str">
        <f>IF('Role substitution'!C11=0, "", 'Role substitution'!C11)</f>
        <v>Иностранные врачи</v>
      </c>
      <c r="D10" s="537">
        <v>5</v>
      </c>
      <c r="E10" s="448">
        <f>$D10*'Role substitution'!E11-(IF('Role substitution'!E34=0,0,$D10*'Role substitution'!E11/'Role substitution'!E34))</f>
        <v>0</v>
      </c>
      <c r="F10" s="448">
        <f>$D10*'Role substitution'!F11-(IF('Role substitution'!F34=0,0,$D10*'Role substitution'!F11/'Role substitution'!F34))</f>
        <v>0</v>
      </c>
      <c r="G10" s="448">
        <f>$D10*'Role substitution'!G11-(IF('Role substitution'!G34=0,0,$D10*'Role substitution'!G11/'Role substitution'!G34))</f>
        <v>0</v>
      </c>
      <c r="H10" s="448">
        <f>$D10*'Role substitution'!H11-(IF('Role substitution'!H34=0,0,$D10*'Role substitution'!H11/'Role substitution'!H34))</f>
        <v>0</v>
      </c>
      <c r="I10" s="448">
        <f>$D10*'Role substitution'!I11-(IF('Role substitution'!I34=0,0,$D10*'Role substitution'!I11/'Role substitution'!I34))</f>
        <v>0</v>
      </c>
      <c r="J10" s="448">
        <f>$D10*'Role substitution'!J11-(IF('Role substitution'!J34=0,0,$D10*'Role substitution'!J11/'Role substitution'!J34))</f>
        <v>4.5</v>
      </c>
      <c r="K10" s="448">
        <f>$D10*'Role substitution'!K11-(IF('Role substitution'!K34=0,0,$D10*'Role substitution'!K11/'Role substitution'!K34))</f>
        <v>0</v>
      </c>
      <c r="L10" s="448">
        <f>$D10*'Role substitution'!L11-(IF('Role substitution'!L34=0,0,$D10*'Role substitution'!L11/'Role substitution'!L34))</f>
        <v>0</v>
      </c>
      <c r="M10" s="448">
        <f>$D10*'Role substitution'!M11-(IF('Role substitution'!M34=0,0,$D10*'Role substitution'!M11/'Role substitution'!M34))</f>
        <v>0</v>
      </c>
      <c r="N10" s="448">
        <f>$D10*'Role substitution'!N11-(IF('Role substitution'!N34=0,0,$D10*'Role substitution'!N11/'Role substitution'!N34))</f>
        <v>0</v>
      </c>
      <c r="O10" s="448">
        <f>$D10*'Role substitution'!O11-(IF('Role substitution'!O34=0,0,$D10*'Role substitution'!O11/'Role substitution'!O34))</f>
        <v>0</v>
      </c>
      <c r="P10" s="448">
        <f>$D10*'Role substitution'!P11-(IF('Role substitution'!P34=0,0,$D10*'Role substitution'!P11/'Role substitution'!P34))</f>
        <v>0</v>
      </c>
      <c r="Q10" s="448">
        <f>$D10*'Role substitution'!Q11-(IF('Role substitution'!Q34=0,0,$D10*'Role substitution'!Q11/'Role substitution'!Q34))</f>
        <v>0</v>
      </c>
      <c r="R10" s="448">
        <f>$D10*'Role substitution'!R11-(IF('Role substitution'!R34=0,0,$D10*'Role substitution'!R11/'Role substitution'!R34))</f>
        <v>0</v>
      </c>
      <c r="S10" s="448">
        <f>$D10*'Role substitution'!S11-(IF('Role substitution'!S34=0,0,$D10*'Role substitution'!S11/'Role substitution'!S34))</f>
        <v>0</v>
      </c>
      <c r="T10" s="448">
        <f>$D10*'Role substitution'!T11-(IF('Role substitution'!T34=0,0,$D10*'Role substitution'!T11/'Role substitution'!T34))</f>
        <v>0</v>
      </c>
      <c r="U10" s="448">
        <f>$D10*'Role substitution'!U11-(IF('Role substitution'!U34=0,0,$D10*'Role substitution'!U11/'Role substitution'!U34))</f>
        <v>0</v>
      </c>
      <c r="V10" s="448">
        <f>$D10*'Role substitution'!V11-(IF('Role substitution'!V34=0,0,$D10*'Role substitution'!V11/'Role substitution'!V34))</f>
        <v>0</v>
      </c>
      <c r="W10" s="448">
        <f>$D10*'Role substitution'!W11-(IF('Role substitution'!W34=0,0,$D10*'Role substitution'!W11/'Role substitution'!W34))</f>
        <v>0</v>
      </c>
      <c r="X10" s="448">
        <f>$D10*'Role substitution'!X11-(IF('Role substitution'!X34=0,0,$D10*'Role substitution'!X11/'Role substitution'!X34))</f>
        <v>0</v>
      </c>
      <c r="Y10" s="448">
        <f>$D10*'Role substitution'!Y11-(IF('Role substitution'!Y34=0,0,$D10*'Role substitution'!Y11/'Role substitution'!Y34))</f>
        <v>0</v>
      </c>
      <c r="Z10" s="448">
        <f>$D10*'Role substitution'!Z11-(IF('Role substitution'!Z34=0,0,$D10*'Role substitution'!Z11/'Role substitution'!Z34))</f>
        <v>0</v>
      </c>
      <c r="AA10" s="448">
        <f>$D10*'Role substitution'!AA11-(IF('Role substitution'!AA34=0,0,$D10*'Role substitution'!AA11/'Role substitution'!AA34))</f>
        <v>0</v>
      </c>
      <c r="AB10" s="448">
        <f>$D10*'Role substitution'!AB11-(IF('Role substitution'!AB34=0,0,$D10*'Role substitution'!AB11/'Role substitution'!AB34))</f>
        <v>0</v>
      </c>
      <c r="AC10" s="448">
        <f>$D10*'Role substitution'!AC11-(IF('Role substitution'!AC34=0,0,$D10*'Role substitution'!AC11/'Role substitution'!AC34))</f>
        <v>0</v>
      </c>
      <c r="AD10" s="450">
        <f t="shared" si="1"/>
        <v>4.5</v>
      </c>
      <c r="AE10" s="59"/>
    </row>
    <row r="11" spans="2:32" ht="20" customHeight="1">
      <c r="B11" s="2">
        <v>5</v>
      </c>
      <c r="C11" s="444" t="str">
        <f>IF('Role substitution'!C12=0, "", 'Role substitution'!C12)</f>
        <v>Вернувшиеся на работу врачи</v>
      </c>
      <c r="D11" s="537">
        <v>50</v>
      </c>
      <c r="E11" s="448">
        <f>$D11*'Role substitution'!E12-(IF('Role substitution'!E35=0,0,$D11*'Role substitution'!E12/'Role substitution'!E35))</f>
        <v>0</v>
      </c>
      <c r="F11" s="448">
        <f>$D11*'Role substitution'!F12-(IF('Role substitution'!F35=0,0,$D11*'Role substitution'!F12/'Role substitution'!F35))</f>
        <v>8</v>
      </c>
      <c r="G11" s="448">
        <f>$D11*'Role substitution'!G12-(IF('Role substitution'!G35=0,0,$D11*'Role substitution'!G12/'Role substitution'!G35))</f>
        <v>0</v>
      </c>
      <c r="H11" s="448">
        <f>$D11*'Role substitution'!H12-(IF('Role substitution'!H35=0,0,$D11*'Role substitution'!H12/'Role substitution'!H35))</f>
        <v>0</v>
      </c>
      <c r="I11" s="448">
        <f>$D11*'Role substitution'!I12-(IF('Role substitution'!I35=0,0,$D11*'Role substitution'!I12/'Role substitution'!I35))</f>
        <v>0</v>
      </c>
      <c r="J11" s="448">
        <f>$D11*'Role substitution'!J12-(IF('Role substitution'!J35=0,0,$D11*'Role substitution'!J12/'Role substitution'!J35))</f>
        <v>36</v>
      </c>
      <c r="K11" s="448">
        <f>$D11*'Role substitution'!K12-(IF('Role substitution'!K35=0,0,$D11*'Role substitution'!K12/'Role substitution'!K35))</f>
        <v>0</v>
      </c>
      <c r="L11" s="448">
        <f>$D11*'Role substitution'!L12-(IF('Role substitution'!L35=0,0,$D11*'Role substitution'!L12/'Role substitution'!L35))</f>
        <v>0</v>
      </c>
      <c r="M11" s="448">
        <f>$D11*'Role substitution'!M12-(IF('Role substitution'!M35=0,0,$D11*'Role substitution'!M12/'Role substitution'!M35))</f>
        <v>0</v>
      </c>
      <c r="N11" s="448">
        <f>$D11*'Role substitution'!N12-(IF('Role substitution'!N35=0,0,$D11*'Role substitution'!N12/'Role substitution'!N35))</f>
        <v>0</v>
      </c>
      <c r="O11" s="448">
        <f>$D11*'Role substitution'!O12-(IF('Role substitution'!O35=0,0,$D11*'Role substitution'!O12/'Role substitution'!O35))</f>
        <v>0</v>
      </c>
      <c r="P11" s="448">
        <f>$D11*'Role substitution'!P12-(IF('Role substitution'!P35=0,0,$D11*'Role substitution'!P12/'Role substitution'!P35))</f>
        <v>0</v>
      </c>
      <c r="Q11" s="448">
        <f>$D11*'Role substitution'!Q12-(IF('Role substitution'!Q35=0,0,$D11*'Role substitution'!Q12/'Role substitution'!Q35))</f>
        <v>0</v>
      </c>
      <c r="R11" s="448">
        <f>$D11*'Role substitution'!R12-(IF('Role substitution'!R35=0,0,$D11*'Role substitution'!R12/'Role substitution'!R35))</f>
        <v>0</v>
      </c>
      <c r="S11" s="448">
        <f>$D11*'Role substitution'!S12-(IF('Role substitution'!S35=0,0,$D11*'Role substitution'!S12/'Role substitution'!S35))</f>
        <v>0</v>
      </c>
      <c r="T11" s="448">
        <f>$D11*'Role substitution'!T12-(IF('Role substitution'!T35=0,0,$D11*'Role substitution'!T12/'Role substitution'!T35))</f>
        <v>0</v>
      </c>
      <c r="U11" s="448">
        <f>$D11*'Role substitution'!U12-(IF('Role substitution'!U35=0,0,$D11*'Role substitution'!U12/'Role substitution'!U35))</f>
        <v>0</v>
      </c>
      <c r="V11" s="448">
        <f>$D11*'Role substitution'!V12-(IF('Role substitution'!V35=0,0,$D11*'Role substitution'!V12/'Role substitution'!V35))</f>
        <v>0</v>
      </c>
      <c r="W11" s="448">
        <f>$D11*'Role substitution'!W12-(IF('Role substitution'!W35=0,0,$D11*'Role substitution'!W12/'Role substitution'!W35))</f>
        <v>0</v>
      </c>
      <c r="X11" s="448">
        <f>$D11*'Role substitution'!X12-(IF('Role substitution'!X35=0,0,$D11*'Role substitution'!X12/'Role substitution'!X35))</f>
        <v>0</v>
      </c>
      <c r="Y11" s="448">
        <f>$D11*'Role substitution'!Y12-(IF('Role substitution'!Y35=0,0,$D11*'Role substitution'!Y12/'Role substitution'!Y35))</f>
        <v>0</v>
      </c>
      <c r="Z11" s="448">
        <f>$D11*'Role substitution'!Z12-(IF('Role substitution'!Z35=0,0,$D11*'Role substitution'!Z12/'Role substitution'!Z35))</f>
        <v>0</v>
      </c>
      <c r="AA11" s="448">
        <f>$D11*'Role substitution'!AA12-(IF('Role substitution'!AA35=0,0,$D11*'Role substitution'!AA12/'Role substitution'!AA35))</f>
        <v>0</v>
      </c>
      <c r="AB11" s="448">
        <f>$D11*'Role substitution'!AB12-(IF('Role substitution'!AB35=0,0,$D11*'Role substitution'!AB12/'Role substitution'!AB35))</f>
        <v>0</v>
      </c>
      <c r="AC11" s="448">
        <f>$D11*'Role substitution'!AC12-(IF('Role substitution'!AC35=0,0,$D11*'Role substitution'!AC12/'Role substitution'!AC35))</f>
        <v>0</v>
      </c>
      <c r="AD11" s="450">
        <f t="shared" si="1"/>
        <v>44</v>
      </c>
    </row>
    <row r="12" spans="2:32" ht="20" customHeight="1">
      <c r="B12" s="2">
        <v>6</v>
      </c>
      <c r="C12" s="444" t="str">
        <f>IF('Role substitution'!C13=0, "", 'Role substitution'!C13)</f>
        <v>Вернувшиеся на работу медицинские сестры</v>
      </c>
      <c r="D12" s="537">
        <v>600</v>
      </c>
      <c r="E12" s="448">
        <f>$D12*'Role substitution'!E13-(IF('Role substitution'!E36=0,0,$D12*'Role substitution'!E13/'Role substitution'!E36))</f>
        <v>0</v>
      </c>
      <c r="F12" s="448">
        <f>$D12*'Role substitution'!F13-(IF('Role substitution'!F36=0,0,$D12*'Role substitution'!F13/'Role substitution'!F36))</f>
        <v>0</v>
      </c>
      <c r="G12" s="448">
        <f>$D12*'Role substitution'!G13-(IF('Role substitution'!G36=0,0,$D12*'Role substitution'!G13/'Role substitution'!G36))</f>
        <v>0</v>
      </c>
      <c r="H12" s="448">
        <f>$D12*'Role substitution'!H13-(IF('Role substitution'!H36=0,0,$D12*'Role substitution'!H13/'Role substitution'!H36))</f>
        <v>0</v>
      </c>
      <c r="I12" s="448">
        <f>$D12*'Role substitution'!I13-(IF('Role substitution'!I36=0,0,$D12*'Role substitution'!I13/'Role substitution'!I36))</f>
        <v>0</v>
      </c>
      <c r="J12" s="448">
        <f>$D12*'Role substitution'!J13-(IF('Role substitution'!J36=0,0,$D12*'Role substitution'!J13/'Role substitution'!J36))</f>
        <v>0</v>
      </c>
      <c r="K12" s="448">
        <f>$D12*'Role substitution'!K13-(IF('Role substitution'!K36=0,0,$D12*'Role substitution'!K13/'Role substitution'!K36))</f>
        <v>290</v>
      </c>
      <c r="L12" s="448">
        <f>$D12*'Role substitution'!L13-(IF('Role substitution'!L36=0,0,$D12*'Role substitution'!L13/'Role substitution'!L36))</f>
        <v>290</v>
      </c>
      <c r="M12" s="448">
        <f>$D12*'Role substitution'!M13-(IF('Role substitution'!M36=0,0,$D12*'Role substitution'!M13/'Role substitution'!M36))</f>
        <v>0</v>
      </c>
      <c r="N12" s="448">
        <f>$D12*'Role substitution'!N13-(IF('Role substitution'!N36=0,0,$D12*'Role substitution'!N13/'Role substitution'!N36))</f>
        <v>0</v>
      </c>
      <c r="O12" s="448">
        <f>$D12*'Role substitution'!O13-(IF('Role substitution'!O36=0,0,$D12*'Role substitution'!O13/'Role substitution'!O36))</f>
        <v>0</v>
      </c>
      <c r="P12" s="448">
        <f>$D12*'Role substitution'!P13-(IF('Role substitution'!P36=0,0,$D12*'Role substitution'!P13/'Role substitution'!P36))</f>
        <v>0</v>
      </c>
      <c r="Q12" s="448">
        <f>$D12*'Role substitution'!Q13-(IF('Role substitution'!Q36=0,0,$D12*'Role substitution'!Q13/'Role substitution'!Q36))</f>
        <v>0</v>
      </c>
      <c r="R12" s="448">
        <f>$D12*'Role substitution'!R13-(IF('Role substitution'!R36=0,0,$D12*'Role substitution'!R13/'Role substitution'!R36))</f>
        <v>0</v>
      </c>
      <c r="S12" s="448">
        <f>$D12*'Role substitution'!S13-(IF('Role substitution'!S36=0,0,$D12*'Role substitution'!S13/'Role substitution'!S36))</f>
        <v>0</v>
      </c>
      <c r="T12" s="448">
        <f>$D12*'Role substitution'!T13-(IF('Role substitution'!T36=0,0,$D12*'Role substitution'!T13/'Role substitution'!T36))</f>
        <v>0</v>
      </c>
      <c r="U12" s="448">
        <f>$D12*'Role substitution'!U13-(IF('Role substitution'!U36=0,0,$D12*'Role substitution'!U13/'Role substitution'!U36))</f>
        <v>0</v>
      </c>
      <c r="V12" s="448">
        <f>$D12*'Role substitution'!V13-(IF('Role substitution'!V36=0,0,$D12*'Role substitution'!V13/'Role substitution'!V36))</f>
        <v>0</v>
      </c>
      <c r="W12" s="448">
        <f>$D12*'Role substitution'!W13-(IF('Role substitution'!W36=0,0,$D12*'Role substitution'!W13/'Role substitution'!W36))</f>
        <v>0</v>
      </c>
      <c r="X12" s="448">
        <f>$D12*'Role substitution'!X13-(IF('Role substitution'!X36=0,0,$D12*'Role substitution'!X13/'Role substitution'!X36))</f>
        <v>0</v>
      </c>
      <c r="Y12" s="448">
        <f>$D12*'Role substitution'!Y13-(IF('Role substitution'!Y36=0,0,$D12*'Role substitution'!Y13/'Role substitution'!Y36))</f>
        <v>0</v>
      </c>
      <c r="Z12" s="448">
        <f>$D12*'Role substitution'!Z13-(IF('Role substitution'!Z36=0,0,$D12*'Role substitution'!Z13/'Role substitution'!Z36))</f>
        <v>0</v>
      </c>
      <c r="AA12" s="448">
        <f>$D12*'Role substitution'!AA13-(IF('Role substitution'!AA36=0,0,$D12*'Role substitution'!AA13/'Role substitution'!AA36))</f>
        <v>0</v>
      </c>
      <c r="AB12" s="448">
        <f>$D12*'Role substitution'!AB13-(IF('Role substitution'!AB36=0,0,$D12*'Role substitution'!AB13/'Role substitution'!AB36))</f>
        <v>0</v>
      </c>
      <c r="AC12" s="448">
        <f>$D12*'Role substitution'!AC13-(IF('Role substitution'!AC36=0,0,$D12*'Role substitution'!AC13/'Role substitution'!AC36))</f>
        <v>0</v>
      </c>
      <c r="AD12" s="450">
        <f t="shared" si="1"/>
        <v>580</v>
      </c>
    </row>
    <row r="13" spans="2:32" ht="20" customHeight="1">
      <c r="B13" s="2">
        <v>7</v>
      </c>
      <c r="C13" s="444" t="str">
        <f>IF('Role substitution'!C14=0, "", 'Role substitution'!C14)</f>
        <v>Уборщики, работающие по контракту</v>
      </c>
      <c r="D13" s="537">
        <v>700</v>
      </c>
      <c r="E13" s="448">
        <f>$D13*'Role substitution'!E14-(IF('Role substitution'!E37=0,0,$D13*'Role substitution'!E14/'Role substitution'!E37))</f>
        <v>0</v>
      </c>
      <c r="F13" s="448">
        <f>$D13*'Role substitution'!F14-(IF('Role substitution'!F37=0,0,$D13*'Role substitution'!F14/'Role substitution'!F37))</f>
        <v>0</v>
      </c>
      <c r="G13" s="448">
        <f>$D13*'Role substitution'!G14-(IF('Role substitution'!G37=0,0,$D13*'Role substitution'!G14/'Role substitution'!G37))</f>
        <v>0</v>
      </c>
      <c r="H13" s="448">
        <f>$D13*'Role substitution'!H14-(IF('Role substitution'!H37=0,0,$D13*'Role substitution'!H14/'Role substitution'!H37))</f>
        <v>0</v>
      </c>
      <c r="I13" s="448">
        <f>$D13*'Role substitution'!I14-(IF('Role substitution'!I37=0,0,$D13*'Role substitution'!I14/'Role substitution'!I37))</f>
        <v>0</v>
      </c>
      <c r="J13" s="448">
        <f>$D13*'Role substitution'!J14-(IF('Role substitution'!J37=0,0,$D13*'Role substitution'!J14/'Role substitution'!J37))</f>
        <v>0</v>
      </c>
      <c r="K13" s="448">
        <f>$D13*'Role substitution'!K14-(IF('Role substitution'!K37=0,0,$D13*'Role substitution'!K14/'Role substitution'!K37))</f>
        <v>0</v>
      </c>
      <c r="L13" s="448">
        <f>$D13*'Role substitution'!L14-(IF('Role substitution'!L37=0,0,$D13*'Role substitution'!L14/'Role substitution'!L37))</f>
        <v>0</v>
      </c>
      <c r="M13" s="448">
        <f>$D13*'Role substitution'!M14-(IF('Role substitution'!M37=0,0,$D13*'Role substitution'!M14/'Role substitution'!M37))</f>
        <v>0</v>
      </c>
      <c r="N13" s="448">
        <f>$D13*'Role substitution'!N14-(IF('Role substitution'!N37=0,0,$D13*'Role substitution'!N14/'Role substitution'!N37))</f>
        <v>0</v>
      </c>
      <c r="O13" s="448">
        <f>$D13*'Role substitution'!O14-(IF('Role substitution'!O37=0,0,$D13*'Role substitution'!O14/'Role substitution'!O37))</f>
        <v>0</v>
      </c>
      <c r="P13" s="448">
        <f>$D13*'Role substitution'!P14-(IF('Role substitution'!P37=0,0,$D13*'Role substitution'!P14/'Role substitution'!P37))</f>
        <v>0</v>
      </c>
      <c r="Q13" s="448">
        <f>$D13*'Role substitution'!Q14-(IF('Role substitution'!Q37=0,0,$D13*'Role substitution'!Q14/'Role substitution'!Q37))</f>
        <v>0</v>
      </c>
      <c r="R13" s="448">
        <f>$D13*'Role substitution'!R14-(IF('Role substitution'!R37=0,0,$D13*'Role substitution'!R14/'Role substitution'!R37))</f>
        <v>0</v>
      </c>
      <c r="S13" s="448">
        <f>$D13*'Role substitution'!S14-(IF('Role substitution'!S37=0,0,$D13*'Role substitution'!S14/'Role substitution'!S37))</f>
        <v>0</v>
      </c>
      <c r="T13" s="448">
        <f>$D13*'Role substitution'!T14-(IF('Role substitution'!T37=0,0,$D13*'Role substitution'!T14/'Role substitution'!T37))</f>
        <v>0</v>
      </c>
      <c r="U13" s="448">
        <f>$D13*'Role substitution'!U14-(IF('Role substitution'!U37=0,0,$D13*'Role substitution'!U14/'Role substitution'!U37))</f>
        <v>0</v>
      </c>
      <c r="V13" s="448">
        <f>$D13*'Role substitution'!V14-(IF('Role substitution'!V37=0,0,$D13*'Role substitution'!V14/'Role substitution'!V37))</f>
        <v>686</v>
      </c>
      <c r="W13" s="448">
        <f>$D13*'Role substitution'!W14-(IF('Role substitution'!W37=0,0,$D13*'Role substitution'!W14/'Role substitution'!W37))</f>
        <v>0</v>
      </c>
      <c r="X13" s="448">
        <f>$D13*'Role substitution'!X14-(IF('Role substitution'!X37=0,0,$D13*'Role substitution'!X14/'Role substitution'!X37))</f>
        <v>0</v>
      </c>
      <c r="Y13" s="448">
        <f>$D13*'Role substitution'!Y14-(IF('Role substitution'!Y37=0,0,$D13*'Role substitution'!Y14/'Role substitution'!Y37))</f>
        <v>0</v>
      </c>
      <c r="Z13" s="448">
        <f>$D13*'Role substitution'!Z14-(IF('Role substitution'!Z37=0,0,$D13*'Role substitution'!Z14/'Role substitution'!Z37))</f>
        <v>0</v>
      </c>
      <c r="AA13" s="448">
        <f>$D13*'Role substitution'!AA14-(IF('Role substitution'!AA37=0,0,$D13*'Role substitution'!AA14/'Role substitution'!AA37))</f>
        <v>0</v>
      </c>
      <c r="AB13" s="448">
        <f>$D13*'Role substitution'!AB14-(IF('Role substitution'!AB37=0,0,$D13*'Role substitution'!AB14/'Role substitution'!AB37))</f>
        <v>0</v>
      </c>
      <c r="AC13" s="448">
        <f>$D13*'Role substitution'!AC14-(IF('Role substitution'!AC37=0,0,$D13*'Role substitution'!AC14/'Role substitution'!AC37))</f>
        <v>0</v>
      </c>
      <c r="AD13" s="450">
        <f t="shared" si="1"/>
        <v>686</v>
      </c>
    </row>
    <row r="14" spans="2:32" ht="20" customHeight="1">
      <c r="B14" s="2">
        <v>8</v>
      </c>
      <c r="C14" s="444" t="str">
        <f>IF('Role substitution'!C15=0, "", 'Role substitution'!C15)</f>
        <v>Новые сотрудники</v>
      </c>
      <c r="D14" s="537">
        <v>100</v>
      </c>
      <c r="E14" s="448">
        <f>$D14*'Role substitution'!E15-(IF('Role substitution'!E38=0,0,$D14*'Role substitution'!E15/'Role substitution'!E38))</f>
        <v>0</v>
      </c>
      <c r="F14" s="448">
        <f>$D14*'Role substitution'!F15-(IF('Role substitution'!F38=0,0,$D14*'Role substitution'!F15/'Role substitution'!F38))</f>
        <v>0</v>
      </c>
      <c r="G14" s="448">
        <f>$D14*'Role substitution'!G15-(IF('Role substitution'!G38=0,0,$D14*'Role substitution'!G15/'Role substitution'!G38))</f>
        <v>0</v>
      </c>
      <c r="H14" s="448">
        <f>$D14*'Role substitution'!H15-(IF('Role substitution'!H38=0,0,$D14*'Role substitution'!H15/'Role substitution'!H38))</f>
        <v>0</v>
      </c>
      <c r="I14" s="448">
        <f>$D14*'Role substitution'!I15-(IF('Role substitution'!I38=0,0,$D14*'Role substitution'!I15/'Role substitution'!I38))</f>
        <v>0</v>
      </c>
      <c r="J14" s="448">
        <f>$D14*'Role substitution'!J15-(IF('Role substitution'!J38=0,0,$D14*'Role substitution'!J15/'Role substitution'!J38))</f>
        <v>80</v>
      </c>
      <c r="K14" s="448">
        <f>$D14*'Role substitution'!K15-(IF('Role substitution'!K38=0,0,$D14*'Role substitution'!K15/'Role substitution'!K38))</f>
        <v>0</v>
      </c>
      <c r="L14" s="448">
        <f>$D14*'Role substitution'!L15-(IF('Role substitution'!L38=0,0,$D14*'Role substitution'!L15/'Role substitution'!L38))</f>
        <v>0</v>
      </c>
      <c r="M14" s="448">
        <f>$D14*'Role substitution'!M15-(IF('Role substitution'!M38=0,0,$D14*'Role substitution'!M15/'Role substitution'!M38))</f>
        <v>0</v>
      </c>
      <c r="N14" s="448">
        <f>$D14*'Role substitution'!N15-(IF('Role substitution'!N38=0,0,$D14*'Role substitution'!N15/'Role substitution'!N38))</f>
        <v>0</v>
      </c>
      <c r="O14" s="448">
        <f>$D14*'Role substitution'!O15-(IF('Role substitution'!O38=0,0,$D14*'Role substitution'!O15/'Role substitution'!O38))</f>
        <v>0</v>
      </c>
      <c r="P14" s="448">
        <f>$D14*'Role substitution'!P15-(IF('Role substitution'!P38=0,0,$D14*'Role substitution'!P15/'Role substitution'!P38))</f>
        <v>0</v>
      </c>
      <c r="Q14" s="448">
        <f>$D14*'Role substitution'!Q15-(IF('Role substitution'!Q38=0,0,$D14*'Role substitution'!Q15/'Role substitution'!Q38))</f>
        <v>0</v>
      </c>
      <c r="R14" s="448">
        <f>$D14*'Role substitution'!R15-(IF('Role substitution'!R38=0,0,$D14*'Role substitution'!R15/'Role substitution'!R38))</f>
        <v>0</v>
      </c>
      <c r="S14" s="448">
        <f>$D14*'Role substitution'!S15-(IF('Role substitution'!S38=0,0,$D14*'Role substitution'!S15/'Role substitution'!S38))</f>
        <v>0</v>
      </c>
      <c r="T14" s="448">
        <f>$D14*'Role substitution'!T15-(IF('Role substitution'!T38=0,0,$D14*'Role substitution'!T15/'Role substitution'!T38))</f>
        <v>0</v>
      </c>
      <c r="U14" s="448">
        <f>$D14*'Role substitution'!U15-(IF('Role substitution'!U38=0,0,$D14*'Role substitution'!U15/'Role substitution'!U38))</f>
        <v>0</v>
      </c>
      <c r="V14" s="448">
        <f>$D14*'Role substitution'!V15-(IF('Role substitution'!V38=0,0,$D14*'Role substitution'!V15/'Role substitution'!V38))</f>
        <v>0</v>
      </c>
      <c r="W14" s="448">
        <f>$D14*'Role substitution'!W15-(IF('Role substitution'!W38=0,0,$D14*'Role substitution'!W15/'Role substitution'!W38))</f>
        <v>0</v>
      </c>
      <c r="X14" s="448">
        <f>$D14*'Role substitution'!X15-(IF('Role substitution'!X38=0,0,$D14*'Role substitution'!X15/'Role substitution'!X38))</f>
        <v>0</v>
      </c>
      <c r="Y14" s="448">
        <f>$D14*'Role substitution'!Y15-(IF('Role substitution'!Y38=0,0,$D14*'Role substitution'!Y15/'Role substitution'!Y38))</f>
        <v>0</v>
      </c>
      <c r="Z14" s="448">
        <f>$D14*'Role substitution'!Z15-(IF('Role substitution'!Z38=0,0,$D14*'Role substitution'!Z15/'Role substitution'!Z38))</f>
        <v>0</v>
      </c>
      <c r="AA14" s="448">
        <f>$D14*'Role substitution'!AA15-(IF('Role substitution'!AA38=0,0,$D14*'Role substitution'!AA15/'Role substitution'!AA38))</f>
        <v>0</v>
      </c>
      <c r="AB14" s="448">
        <f>$D14*'Role substitution'!AB15-(IF('Role substitution'!AB38=0,0,$D14*'Role substitution'!AB15/'Role substitution'!AB38))</f>
        <v>0</v>
      </c>
      <c r="AC14" s="448">
        <f>$D14*'Role substitution'!AC15-(IF('Role substitution'!AC38=0,0,$D14*'Role substitution'!AC15/'Role substitution'!AC38))</f>
        <v>0</v>
      </c>
      <c r="AD14" s="450">
        <f t="shared" si="1"/>
        <v>80</v>
      </c>
    </row>
    <row r="15" spans="2:32" ht="20" customHeight="1">
      <c r="B15" s="2">
        <v>9</v>
      </c>
      <c r="C15" s="444" t="str">
        <f>IF('Role substitution'!C16=0, "", 'Role substitution'!C16)</f>
        <v/>
      </c>
      <c r="D15" s="537"/>
      <c r="E15" s="448">
        <f>$D15*'Role substitution'!E16-(IF('Role substitution'!E39=0,0,$D15*'Role substitution'!E16/'Role substitution'!E39))</f>
        <v>0</v>
      </c>
      <c r="F15" s="448">
        <f>$D15*'Role substitution'!F16-(IF('Role substitution'!F39=0,0,$D15*'Role substitution'!F16/'Role substitution'!F39))</f>
        <v>0</v>
      </c>
      <c r="G15" s="448">
        <f>$D15*'Role substitution'!G16-(IF('Role substitution'!G39=0,0,$D15*'Role substitution'!G16/'Role substitution'!G39))</f>
        <v>0</v>
      </c>
      <c r="H15" s="448">
        <f>$D15*'Role substitution'!H16-(IF('Role substitution'!H39=0,0,$D15*'Role substitution'!H16/'Role substitution'!H39))</f>
        <v>0</v>
      </c>
      <c r="I15" s="448">
        <f>$D15*'Role substitution'!I16-(IF('Role substitution'!I39=0,0,$D15*'Role substitution'!I16/'Role substitution'!I39))</f>
        <v>0</v>
      </c>
      <c r="J15" s="448">
        <f>$D15*'Role substitution'!J16-(IF('Role substitution'!J39=0,0,$D15*'Role substitution'!J16/'Role substitution'!J39))</f>
        <v>0</v>
      </c>
      <c r="K15" s="448">
        <f>$D15*'Role substitution'!K16-(IF('Role substitution'!K39=0,0,$D15*'Role substitution'!K16/'Role substitution'!K39))</f>
        <v>0</v>
      </c>
      <c r="L15" s="448">
        <f>$D15*'Role substitution'!L16-(IF('Role substitution'!L39=0,0,$D15*'Role substitution'!L16/'Role substitution'!L39))</f>
        <v>0</v>
      </c>
      <c r="M15" s="448">
        <f>$D15*'Role substitution'!M16-(IF('Role substitution'!M39=0,0,$D15*'Role substitution'!M16/'Role substitution'!M39))</f>
        <v>0</v>
      </c>
      <c r="N15" s="448">
        <f>$D15*'Role substitution'!N16-(IF('Role substitution'!N39=0,0,$D15*'Role substitution'!N16/'Role substitution'!N39))</f>
        <v>0</v>
      </c>
      <c r="O15" s="448">
        <f>$D15*'Role substitution'!O16-(IF('Role substitution'!O39=0,0,$D15*'Role substitution'!O16/'Role substitution'!O39))</f>
        <v>0</v>
      </c>
      <c r="P15" s="448">
        <f>$D15*'Role substitution'!P16-(IF('Role substitution'!P39=0,0,$D15*'Role substitution'!P16/'Role substitution'!P39))</f>
        <v>0</v>
      </c>
      <c r="Q15" s="448">
        <f>$D15*'Role substitution'!Q16-(IF('Role substitution'!Q39=0,0,$D15*'Role substitution'!Q16/'Role substitution'!Q39))</f>
        <v>0</v>
      </c>
      <c r="R15" s="448">
        <f>$D15*'Role substitution'!R16-(IF('Role substitution'!R39=0,0,$D15*'Role substitution'!R16/'Role substitution'!R39))</f>
        <v>0</v>
      </c>
      <c r="S15" s="448">
        <f>$D15*'Role substitution'!S16-(IF('Role substitution'!S39=0,0,$D15*'Role substitution'!S16/'Role substitution'!S39))</f>
        <v>0</v>
      </c>
      <c r="T15" s="448">
        <f>$D15*'Role substitution'!T16-(IF('Role substitution'!T39=0,0,$D15*'Role substitution'!T16/'Role substitution'!T39))</f>
        <v>0</v>
      </c>
      <c r="U15" s="448">
        <f>$D15*'Role substitution'!U16-(IF('Role substitution'!U39=0,0,$D15*'Role substitution'!U16/'Role substitution'!U39))</f>
        <v>0</v>
      </c>
      <c r="V15" s="448">
        <f>$D15*'Role substitution'!V16-(IF('Role substitution'!V39=0,0,$D15*'Role substitution'!V16/'Role substitution'!V39))</f>
        <v>0</v>
      </c>
      <c r="W15" s="448">
        <f>$D15*'Role substitution'!W16-(IF('Role substitution'!W39=0,0,$D15*'Role substitution'!W16/'Role substitution'!W39))</f>
        <v>0</v>
      </c>
      <c r="X15" s="448">
        <f>$D15*'Role substitution'!X16-(IF('Role substitution'!X39=0,0,$D15*'Role substitution'!X16/'Role substitution'!X39))</f>
        <v>0</v>
      </c>
      <c r="Y15" s="448">
        <f>$D15*'Role substitution'!Y16-(IF('Role substitution'!Y39=0,0,$D15*'Role substitution'!Y16/'Role substitution'!Y39))</f>
        <v>0</v>
      </c>
      <c r="Z15" s="448">
        <f>$D15*'Role substitution'!Z16-(IF('Role substitution'!Z39=0,0,$D15*'Role substitution'!Z16/'Role substitution'!Z39))</f>
        <v>0</v>
      </c>
      <c r="AA15" s="448">
        <f>$D15*'Role substitution'!AA16-(IF('Role substitution'!AA39=0,0,$D15*'Role substitution'!AA16/'Role substitution'!AA39))</f>
        <v>0</v>
      </c>
      <c r="AB15" s="448">
        <f>$D15*'Role substitution'!AB16-(IF('Role substitution'!AB39=0,0,$D15*'Role substitution'!AB16/'Role substitution'!AB39))</f>
        <v>0</v>
      </c>
      <c r="AC15" s="448">
        <f>$D15*'Role substitution'!AC16-(IF('Role substitution'!AC39=0,0,$D15*'Role substitution'!AC16/'Role substitution'!AC39))</f>
        <v>0</v>
      </c>
      <c r="AD15" s="450">
        <f t="shared" si="1"/>
        <v>0</v>
      </c>
    </row>
    <row r="16" spans="2:32" ht="20" customHeight="1">
      <c r="B16" s="2">
        <v>10</v>
      </c>
      <c r="C16" s="444" t="str">
        <f>IF('Role substitution'!C28=0, "", 'Role substitution'!C28)</f>
        <v/>
      </c>
      <c r="D16" s="537"/>
      <c r="E16" s="448">
        <f>$D16*'Role substitution'!E17-(IF('Role substitution'!E40=0,0,$D16*'Role substitution'!E17/'Role substitution'!E40))</f>
        <v>0</v>
      </c>
      <c r="F16" s="448">
        <f>$D16*'Role substitution'!F17-(IF('Role substitution'!F40=0,0,$D16*'Role substitution'!F17/'Role substitution'!F40))</f>
        <v>0</v>
      </c>
      <c r="G16" s="448">
        <f>$D16*'Role substitution'!G17-(IF('Role substitution'!G40=0,0,$D16*'Role substitution'!G17/'Role substitution'!G40))</f>
        <v>0</v>
      </c>
      <c r="H16" s="448">
        <f>$D16*'Role substitution'!H17-(IF('Role substitution'!H40=0,0,$D16*'Role substitution'!H17/'Role substitution'!H40))</f>
        <v>0</v>
      </c>
      <c r="I16" s="448">
        <f>$D16*'Role substitution'!I17-(IF('Role substitution'!I40=0,0,$D16*'Role substitution'!I17/'Role substitution'!I40))</f>
        <v>0</v>
      </c>
      <c r="J16" s="448">
        <f>$D16*'Role substitution'!J17-(IF('Role substitution'!J40=0,0,$D16*'Role substitution'!J17/'Role substitution'!J40))</f>
        <v>0</v>
      </c>
      <c r="K16" s="448">
        <f>$D16*'Role substitution'!K17-(IF('Role substitution'!K40=0,0,$D16*'Role substitution'!K17/'Role substitution'!K40))</f>
        <v>0</v>
      </c>
      <c r="L16" s="448">
        <f>$D16*'Role substitution'!L17-(IF('Role substitution'!L40=0,0,$D16*'Role substitution'!L17/'Role substitution'!L40))</f>
        <v>0</v>
      </c>
      <c r="M16" s="448">
        <f>$D16*'Role substitution'!M17-(IF('Role substitution'!M40=0,0,$D16*'Role substitution'!M17/'Role substitution'!M40))</f>
        <v>0</v>
      </c>
      <c r="N16" s="448">
        <f>$D16*'Role substitution'!N17-(IF('Role substitution'!N40=0,0,$D16*'Role substitution'!N17/'Role substitution'!N40))</f>
        <v>0</v>
      </c>
      <c r="O16" s="448">
        <f>$D16*'Role substitution'!O17-(IF('Role substitution'!O40=0,0,$D16*'Role substitution'!O17/'Role substitution'!O40))</f>
        <v>0</v>
      </c>
      <c r="P16" s="448">
        <f>$D16*'Role substitution'!P17-(IF('Role substitution'!P40=0,0,$D16*'Role substitution'!P17/'Role substitution'!P40))</f>
        <v>0</v>
      </c>
      <c r="Q16" s="448">
        <f>$D16*'Role substitution'!Q17-(IF('Role substitution'!Q40=0,0,$D16*'Role substitution'!Q17/'Role substitution'!Q40))</f>
        <v>0</v>
      </c>
      <c r="R16" s="448">
        <f>$D16*'Role substitution'!R17-(IF('Role substitution'!R40=0,0,$D16*'Role substitution'!R17/'Role substitution'!R40))</f>
        <v>0</v>
      </c>
      <c r="S16" s="448">
        <f>$D16*'Role substitution'!S17-(IF('Role substitution'!S40=0,0,$D16*'Role substitution'!S17/'Role substitution'!S40))</f>
        <v>0</v>
      </c>
      <c r="T16" s="448">
        <f>$D16*'Role substitution'!T17-(IF('Role substitution'!T40=0,0,$D16*'Role substitution'!T17/'Role substitution'!T40))</f>
        <v>0</v>
      </c>
      <c r="U16" s="448">
        <f>$D16*'Role substitution'!U17-(IF('Role substitution'!U40=0,0,$D16*'Role substitution'!U17/'Role substitution'!U40))</f>
        <v>0</v>
      </c>
      <c r="V16" s="448">
        <f>$D16*'Role substitution'!V17-(IF('Role substitution'!V40=0,0,$D16*'Role substitution'!V17/'Role substitution'!V40))</f>
        <v>0</v>
      </c>
      <c r="W16" s="448">
        <f>$D16*'Role substitution'!W17-(IF('Role substitution'!W40=0,0,$D16*'Role substitution'!W17/'Role substitution'!W40))</f>
        <v>0</v>
      </c>
      <c r="X16" s="448">
        <f>$D16*'Role substitution'!X17-(IF('Role substitution'!X40=0,0,$D16*'Role substitution'!X17/'Role substitution'!X40))</f>
        <v>0</v>
      </c>
      <c r="Y16" s="448">
        <f>$D16*'Role substitution'!Y17-(IF('Role substitution'!Y40=0,0,$D16*'Role substitution'!Y17/'Role substitution'!Y40))</f>
        <v>0</v>
      </c>
      <c r="Z16" s="448">
        <f>$D16*'Role substitution'!Z17-(IF('Role substitution'!Z40=0,0,$D16*'Role substitution'!Z17/'Role substitution'!Z40))</f>
        <v>0</v>
      </c>
      <c r="AA16" s="448">
        <f>$D16*'Role substitution'!AA17-(IF('Role substitution'!AA40=0,0,$D16*'Role substitution'!AA17/'Role substitution'!AA40))</f>
        <v>0</v>
      </c>
      <c r="AB16" s="448">
        <f>$D16*'Role substitution'!AB17-(IF('Role substitution'!AB40=0,0,$D16*'Role substitution'!AB17/'Role substitution'!AB40))</f>
        <v>0</v>
      </c>
      <c r="AC16" s="448">
        <f>$D16*'Role substitution'!AC17-(IF('Role substitution'!AC40=0,0,$D16*'Role substitution'!AC17/'Role substitution'!AC40))</f>
        <v>0</v>
      </c>
      <c r="AD16" s="450">
        <f t="shared" si="1"/>
        <v>0</v>
      </c>
    </row>
    <row r="17" spans="2:31" ht="20" customHeight="1"/>
    <row r="18" spans="2:31" ht="20" customHeight="1">
      <c r="C18" s="457" t="s">
        <v>476</v>
      </c>
      <c r="D18" s="812" t="s">
        <v>477</v>
      </c>
      <c r="E18" s="484">
        <v>1</v>
      </c>
      <c r="F18" s="484">
        <v>2</v>
      </c>
      <c r="G18" s="484">
        <v>3</v>
      </c>
      <c r="H18" s="484">
        <v>4</v>
      </c>
      <c r="I18" s="484">
        <v>5</v>
      </c>
      <c r="J18" s="484">
        <v>6</v>
      </c>
      <c r="K18" s="484">
        <v>7</v>
      </c>
      <c r="L18" s="484">
        <v>8</v>
      </c>
      <c r="M18" s="484">
        <v>9</v>
      </c>
      <c r="N18" s="484">
        <v>10</v>
      </c>
      <c r="O18" s="484">
        <v>11</v>
      </c>
      <c r="P18" s="484">
        <v>12</v>
      </c>
      <c r="Q18" s="484">
        <v>13</v>
      </c>
      <c r="R18" s="484">
        <v>14</v>
      </c>
      <c r="S18" s="484">
        <v>15</v>
      </c>
      <c r="T18" s="484">
        <v>16</v>
      </c>
      <c r="U18" s="484">
        <v>17</v>
      </c>
      <c r="V18" s="484">
        <v>18</v>
      </c>
      <c r="W18" s="484">
        <v>19</v>
      </c>
      <c r="X18" s="484">
        <v>20</v>
      </c>
      <c r="Y18" s="484">
        <v>21</v>
      </c>
      <c r="Z18" s="484">
        <v>22</v>
      </c>
      <c r="AA18" s="484">
        <v>23</v>
      </c>
      <c r="AB18" s="484">
        <v>24</v>
      </c>
      <c r="AC18" s="396">
        <v>25</v>
      </c>
      <c r="AD18" s="485" t="s">
        <v>397</v>
      </c>
      <c r="AE18" s="59"/>
    </row>
    <row r="19" spans="2:31" ht="20" customHeight="1">
      <c r="B19" s="2">
        <v>1</v>
      </c>
      <c r="C19" s="808" t="str">
        <f>IF('Role substitution'!C19=0, "", 'Role substitution'!C19)</f>
        <v>Специалист-профессионал по сестринской помощи (палатный)</v>
      </c>
      <c r="D19" s="809">
        <v>100</v>
      </c>
      <c r="E19" s="448">
        <f>$D19*'Role substitution'!E19-(IF('Role substitution'!E42=0,0,$D19*'Role substitution'!E19/'Role substitution'!E42))</f>
        <v>0</v>
      </c>
      <c r="F19" s="448">
        <f>$D19*'Role substitution'!F19-(IF('Role substitution'!F42=0,0,$D19*'Role substitution'!F19/'Role substitution'!F42))</f>
        <v>0</v>
      </c>
      <c r="G19" s="448">
        <f>$D19*'Role substitution'!G19-(IF('Role substitution'!G42=0,0,$D19*'Role substitution'!G19/'Role substitution'!G42))</f>
        <v>0</v>
      </c>
      <c r="H19" s="448">
        <f>$D19*'Role substitution'!H19-(IF('Role substitution'!H42=0,0,$D19*'Role substitution'!H19/'Role substitution'!H42))</f>
        <v>0</v>
      </c>
      <c r="I19" s="448">
        <f>$D19*'Role substitution'!I19-(IF('Role substitution'!I42=0,0,$D19*'Role substitution'!I19/'Role substitution'!I42))</f>
        <v>0</v>
      </c>
      <c r="J19" s="448">
        <f>$D19*'Role substitution'!J19-(IF('Role substitution'!J42=0,0,$D19*'Role substitution'!J19/'Role substitution'!J42))</f>
        <v>16</v>
      </c>
      <c r="K19" s="448">
        <f>$D19*'Role substitution'!K19-(IF('Role substitution'!K42=0,0,$D19*'Role substitution'!K19/'Role substitution'!K42))</f>
        <v>0</v>
      </c>
      <c r="L19" s="448">
        <f>$D19*'Role substitution'!L19-(IF('Role substitution'!L42=0,0,$D19*'Role substitution'!L19/'Role substitution'!L42))</f>
        <v>0</v>
      </c>
      <c r="M19" s="448">
        <f>$D19*'Role substitution'!M19-(IF('Role substitution'!M42=0,0,$D19*'Role substitution'!M19/'Role substitution'!M42))</f>
        <v>0</v>
      </c>
      <c r="N19" s="448">
        <f>$D19*'Role substitution'!N19-(IF('Role substitution'!N42=0,0,$D19*'Role substitution'!N19/'Role substitution'!N42))</f>
        <v>0</v>
      </c>
      <c r="O19" s="448">
        <f>$D19*'Role substitution'!O19-(IF('Role substitution'!O42=0,0,$D19*'Role substitution'!O19/'Role substitution'!O42))</f>
        <v>0</v>
      </c>
      <c r="P19" s="448">
        <f>$D19*'Role substitution'!P19-(IF('Role substitution'!P42=0,0,$D19*'Role substitution'!P19/'Role substitution'!P42))</f>
        <v>0</v>
      </c>
      <c r="Q19" s="448">
        <f>$D19*'Role substitution'!Q19-(IF('Role substitution'!Q42=0,0,$D19*'Role substitution'!Q19/'Role substitution'!Q42))</f>
        <v>0</v>
      </c>
      <c r="R19" s="448">
        <f>$D19*'Role substitution'!R19-(IF('Role substitution'!R42=0,0,$D19*'Role substitution'!R19/'Role substitution'!R42))</f>
        <v>0</v>
      </c>
      <c r="S19" s="448">
        <f>$D19*'Role substitution'!S19-(IF('Role substitution'!S42=0,0,$D19*'Role substitution'!S19/'Role substitution'!S42))</f>
        <v>0</v>
      </c>
      <c r="T19" s="448">
        <f>$D19*'Role substitution'!T19-(IF('Role substitution'!T42=0,0,$D19*'Role substitution'!T19/'Role substitution'!T42))</f>
        <v>0</v>
      </c>
      <c r="U19" s="448">
        <f>$D19*'Role substitution'!U19-(IF('Role substitution'!U42=0,0,$D19*'Role substitution'!U19/'Role substitution'!U42))</f>
        <v>0</v>
      </c>
      <c r="V19" s="448">
        <f>$D19*'Role substitution'!V19-(IF('Role substitution'!V42=0,0,$D19*'Role substitution'!V19/'Role substitution'!V42))</f>
        <v>0</v>
      </c>
      <c r="W19" s="448">
        <f>$D19*'Role substitution'!W19-(IF('Role substitution'!W42=0,0,$D19*'Role substitution'!W19/'Role substitution'!W42))</f>
        <v>0</v>
      </c>
      <c r="X19" s="448">
        <f>$D19*'Role substitution'!X19-(IF('Role substitution'!X42=0,0,$D19*'Role substitution'!X19/'Role substitution'!X42))</f>
        <v>0</v>
      </c>
      <c r="Y19" s="448">
        <f>$D19*'Role substitution'!Y19-(IF('Role substitution'!Y42=0,0,$D19*'Role substitution'!Y19/'Role substitution'!Y42))</f>
        <v>0</v>
      </c>
      <c r="Z19" s="448">
        <f>$D19*'Role substitution'!Z19-(IF('Role substitution'!Z42=0,0,$D19*'Role substitution'!Z19/'Role substitution'!Z42))</f>
        <v>0</v>
      </c>
      <c r="AA19" s="448">
        <f>$D19*'Role substitution'!AA19-(IF('Role substitution'!AA42=0,0,$D19*'Role substitution'!AA19/'Role substitution'!AA42))</f>
        <v>0</v>
      </c>
      <c r="AB19" s="448">
        <f>$D19*'Role substitution'!AB19-(IF('Role substitution'!AB42=0,0,$D19*'Role substitution'!AB19/'Role substitution'!AB42))</f>
        <v>0</v>
      </c>
      <c r="AC19" s="448">
        <f>$D19*'Role substitution'!AC19-(IF('Role substitution'!AC42=0,0,$D19*'Role substitution'!AC19/'Role substitution'!AC42))</f>
        <v>0</v>
      </c>
      <c r="AD19" s="816">
        <f>SUM(E19:AC19)</f>
        <v>16</v>
      </c>
    </row>
    <row r="20" spans="2:31" ht="20" customHeight="1">
      <c r="B20" s="2">
        <v>2</v>
      </c>
      <c r="C20" s="808" t="str">
        <f>IF('Role substitution'!C20=0, "", 'Role substitution'!C20)</f>
        <v xml:space="preserve">Врач-специалист (госпитальная медицина) </v>
      </c>
      <c r="D20" s="809">
        <v>100</v>
      </c>
      <c r="E20" s="448">
        <f>$D20*'Role substitution'!E20-(IF('Role substitution'!E43=0,0,$D20*'Role substitution'!E20/'Role substitution'!E43))</f>
        <v>0</v>
      </c>
      <c r="F20" s="448">
        <f>$D20*'Role substitution'!F20-(IF('Role substitution'!F43=0,0,$D20*'Role substitution'!F20/'Role substitution'!F43))</f>
        <v>45</v>
      </c>
      <c r="G20" s="448">
        <f>$D20*'Role substitution'!G20-(IF('Role substitution'!G43=0,0,$D20*'Role substitution'!G20/'Role substitution'!G43))</f>
        <v>0</v>
      </c>
      <c r="H20" s="448">
        <f>$D20*'Role substitution'!H20-(IF('Role substitution'!H43=0,0,$D20*'Role substitution'!H20/'Role substitution'!H43))</f>
        <v>0</v>
      </c>
      <c r="I20" s="448">
        <f>$D20*'Role substitution'!I20-(IF('Role substitution'!I43=0,0,$D20*'Role substitution'!I20/'Role substitution'!I43))</f>
        <v>0</v>
      </c>
      <c r="J20" s="448">
        <f>$D20*'Role substitution'!J20-(IF('Role substitution'!J43=0,0,$D20*'Role substitution'!J20/'Role substitution'!J43))</f>
        <v>0</v>
      </c>
      <c r="K20" s="448">
        <f>$D20*'Role substitution'!K20-(IF('Role substitution'!K43=0,0,$D20*'Role substitution'!K20/'Role substitution'!K43))</f>
        <v>0</v>
      </c>
      <c r="L20" s="448">
        <f>$D20*'Role substitution'!L20-(IF('Role substitution'!L43=0,0,$D20*'Role substitution'!L20/'Role substitution'!L43))</f>
        <v>0</v>
      </c>
      <c r="M20" s="448">
        <f>$D20*'Role substitution'!M20-(IF('Role substitution'!M43=0,0,$D20*'Role substitution'!M20/'Role substitution'!M43))</f>
        <v>0</v>
      </c>
      <c r="N20" s="448">
        <f>$D20*'Role substitution'!N20-(IF('Role substitution'!N43=0,0,$D20*'Role substitution'!N20/'Role substitution'!N43))</f>
        <v>0</v>
      </c>
      <c r="O20" s="448">
        <f>$D20*'Role substitution'!O20-(IF('Role substitution'!O43=0,0,$D20*'Role substitution'!O20/'Role substitution'!O43))</f>
        <v>0</v>
      </c>
      <c r="P20" s="448">
        <f>$D20*'Role substitution'!P20-(IF('Role substitution'!P43=0,0,$D20*'Role substitution'!P20/'Role substitution'!P43))</f>
        <v>0</v>
      </c>
      <c r="Q20" s="448">
        <f>$D20*'Role substitution'!Q20-(IF('Role substitution'!Q43=0,0,$D20*'Role substitution'!Q20/'Role substitution'!Q43))</f>
        <v>0</v>
      </c>
      <c r="R20" s="448">
        <f>$D20*'Role substitution'!R20-(IF('Role substitution'!R43=0,0,$D20*'Role substitution'!R20/'Role substitution'!R43))</f>
        <v>0</v>
      </c>
      <c r="S20" s="448">
        <f>$D20*'Role substitution'!S20-(IF('Role substitution'!S43=0,0,$D20*'Role substitution'!S20/'Role substitution'!S43))</f>
        <v>0</v>
      </c>
      <c r="T20" s="448">
        <f>$D20*'Role substitution'!T20-(IF('Role substitution'!T43=0,0,$D20*'Role substitution'!T20/'Role substitution'!T43))</f>
        <v>0</v>
      </c>
      <c r="U20" s="448">
        <f>$D20*'Role substitution'!U20-(IF('Role substitution'!U43=0,0,$D20*'Role substitution'!U20/'Role substitution'!U43))</f>
        <v>0</v>
      </c>
      <c r="V20" s="448">
        <f>$D20*'Role substitution'!V20-(IF('Role substitution'!V43=0,0,$D20*'Role substitution'!V20/'Role substitution'!V43))</f>
        <v>0</v>
      </c>
      <c r="W20" s="448">
        <f>$D20*'Role substitution'!W20-(IF('Role substitution'!W43=0,0,$D20*'Role substitution'!W20/'Role substitution'!W43))</f>
        <v>0</v>
      </c>
      <c r="X20" s="448">
        <f>$D20*'Role substitution'!X20-(IF('Role substitution'!X43=0,0,$D20*'Role substitution'!X20/'Role substitution'!X43))</f>
        <v>0</v>
      </c>
      <c r="Y20" s="448">
        <f>$D20*'Role substitution'!Y20-(IF('Role substitution'!Y43=0,0,$D20*'Role substitution'!Y20/'Role substitution'!Y43))</f>
        <v>0</v>
      </c>
      <c r="Z20" s="448">
        <f>$D20*'Role substitution'!Z20-(IF('Role substitution'!Z43=0,0,$D20*'Role substitution'!Z20/'Role substitution'!Z43))</f>
        <v>0</v>
      </c>
      <c r="AA20" s="448">
        <f>$D20*'Role substitution'!AA20-(IF('Role substitution'!AA43=0,0,$D20*'Role substitution'!AA20/'Role substitution'!AA43))</f>
        <v>0</v>
      </c>
      <c r="AB20" s="448">
        <f>$D20*'Role substitution'!AB20-(IF('Role substitution'!AB43=0,0,$D20*'Role substitution'!AB20/'Role substitution'!AB43))</f>
        <v>0</v>
      </c>
      <c r="AC20" s="448">
        <f>$D20*'Role substitution'!AC20-(IF('Role substitution'!AC43=0,0,$D20*'Role substitution'!AC20/'Role substitution'!AC43))</f>
        <v>0</v>
      </c>
      <c r="AD20" s="816">
        <f t="shared" ref="AD20:AD28" si="2">SUM(E20:AC20)</f>
        <v>45</v>
      </c>
    </row>
    <row r="21" spans="2:31" ht="20" customHeight="1">
      <c r="B21" s="2">
        <v>3</v>
      </c>
      <c r="C21" s="808" t="str">
        <f>IF('Role substitution'!C21=0, "", 'Role substitution'!C21)</f>
        <v>Фармацевт</v>
      </c>
      <c r="D21" s="809">
        <v>100</v>
      </c>
      <c r="E21" s="448">
        <f>$D21*'Role substitution'!E21-(IF('Role substitution'!E44=0,0,$D21*'Role substitution'!E21/'Role substitution'!E44))</f>
        <v>0</v>
      </c>
      <c r="F21" s="448">
        <f>$D21*'Role substitution'!F21-(IF('Role substitution'!F44=0,0,$D21*'Role substitution'!F21/'Role substitution'!F44))</f>
        <v>0</v>
      </c>
      <c r="G21" s="448">
        <f>$D21*'Role substitution'!G21-(IF('Role substitution'!G44=0,0,$D21*'Role substitution'!G21/'Role substitution'!G44))</f>
        <v>0</v>
      </c>
      <c r="H21" s="448">
        <f>$D21*'Role substitution'!H21-(IF('Role substitution'!H44=0,0,$D21*'Role substitution'!H21/'Role substitution'!H44))</f>
        <v>0</v>
      </c>
      <c r="I21" s="448">
        <f>$D21*'Role substitution'!I21-(IF('Role substitution'!I44=0,0,$D21*'Role substitution'!I21/'Role substitution'!I44))</f>
        <v>0</v>
      </c>
      <c r="J21" s="448">
        <f>$D21*'Role substitution'!J21-(IF('Role substitution'!J44=0,0,$D21*'Role substitution'!J21/'Role substitution'!J44))</f>
        <v>0</v>
      </c>
      <c r="K21" s="448">
        <f>$D21*'Role substitution'!K21-(IF('Role substitution'!K44=0,0,$D21*'Role substitution'!K21/'Role substitution'!K44))</f>
        <v>0</v>
      </c>
      <c r="L21" s="448">
        <f>$D21*'Role substitution'!L21-(IF('Role substitution'!L44=0,0,$D21*'Role substitution'!L21/'Role substitution'!L44))</f>
        <v>0</v>
      </c>
      <c r="M21" s="448">
        <f>$D21*'Role substitution'!M21-(IF('Role substitution'!M44=0,0,$D21*'Role substitution'!M21/'Role substitution'!M44))</f>
        <v>0</v>
      </c>
      <c r="N21" s="448">
        <f>$D21*'Role substitution'!N21-(IF('Role substitution'!N44=0,0,$D21*'Role substitution'!N21/'Role substitution'!N44))</f>
        <v>0</v>
      </c>
      <c r="O21" s="448">
        <f>$D21*'Role substitution'!O21-(IF('Role substitution'!O44=0,0,$D21*'Role substitution'!O21/'Role substitution'!O44))</f>
        <v>0</v>
      </c>
      <c r="P21" s="448">
        <f>$D21*'Role substitution'!P21-(IF('Role substitution'!P44=0,0,$D21*'Role substitution'!P21/'Role substitution'!P44))</f>
        <v>0</v>
      </c>
      <c r="Q21" s="448">
        <f>$D21*'Role substitution'!Q21-(IF('Role substitution'!Q44=0,0,$D21*'Role substitution'!Q21/'Role substitution'!Q44))</f>
        <v>0</v>
      </c>
      <c r="R21" s="448">
        <f>$D21*'Role substitution'!R21-(IF('Role substitution'!R44=0,0,$D21*'Role substitution'!R21/'Role substitution'!R44))</f>
        <v>0</v>
      </c>
      <c r="S21" s="448">
        <f>$D21*'Role substitution'!S21-(IF('Role substitution'!S44=0,0,$D21*'Role substitution'!S21/'Role substitution'!S44))</f>
        <v>0</v>
      </c>
      <c r="T21" s="448">
        <f>$D21*'Role substitution'!T21-(IF('Role substitution'!T44=0,0,$D21*'Role substitution'!T21/'Role substitution'!T44))</f>
        <v>9</v>
      </c>
      <c r="U21" s="448">
        <f>$D21*'Role substitution'!U21-(IF('Role substitution'!U44=0,0,$D21*'Role substitution'!U21/'Role substitution'!U44))</f>
        <v>0</v>
      </c>
      <c r="V21" s="448">
        <f>$D21*'Role substitution'!V21-(IF('Role substitution'!V44=0,0,$D21*'Role substitution'!V21/'Role substitution'!V44))</f>
        <v>0</v>
      </c>
      <c r="W21" s="448">
        <f>$D21*'Role substitution'!W21-(IF('Role substitution'!W44=0,0,$D21*'Role substitution'!W21/'Role substitution'!W44))</f>
        <v>0</v>
      </c>
      <c r="X21" s="448">
        <f>$D21*'Role substitution'!X21-(IF('Role substitution'!X44=0,0,$D21*'Role substitution'!X21/'Role substitution'!X44))</f>
        <v>0</v>
      </c>
      <c r="Y21" s="448">
        <f>$D21*'Role substitution'!Y21-(IF('Role substitution'!Y44=0,0,$D21*'Role substitution'!Y21/'Role substitution'!Y44))</f>
        <v>0</v>
      </c>
      <c r="Z21" s="448">
        <f>$D21*'Role substitution'!Z21-(IF('Role substitution'!Z44=0,0,$D21*'Role substitution'!Z21/'Role substitution'!Z44))</f>
        <v>0</v>
      </c>
      <c r="AA21" s="448">
        <f>$D21*'Role substitution'!AA21-(IF('Role substitution'!AA44=0,0,$D21*'Role substitution'!AA21/'Role substitution'!AA44))</f>
        <v>0</v>
      </c>
      <c r="AB21" s="448">
        <f>$D21*'Role substitution'!AB21-(IF('Role substitution'!AB44=0,0,$D21*'Role substitution'!AB21/'Role substitution'!AB44))</f>
        <v>0</v>
      </c>
      <c r="AC21" s="448">
        <f>$D21*'Role substitution'!AC21-(IF('Role substitution'!AC44=0,0,$D21*'Role substitution'!AC21/'Role substitution'!AC44))</f>
        <v>0</v>
      </c>
      <c r="AD21" s="816">
        <f t="shared" si="2"/>
        <v>9</v>
      </c>
    </row>
    <row r="22" spans="2:31" ht="20" customHeight="1">
      <c r="B22" s="2">
        <v>4</v>
      </c>
      <c r="C22" s="808" t="str">
        <f>IF('Role substitution'!C22=0, "", 'Role substitution'!C22)</f>
        <v/>
      </c>
      <c r="D22" s="809"/>
      <c r="E22" s="448">
        <f>$D22*'Role substitution'!E22-(IF('Role substitution'!E45=0,0,$D22*'Role substitution'!E22/'Role substitution'!E45))</f>
        <v>0</v>
      </c>
      <c r="F22" s="448">
        <f>$D22*'Role substitution'!F22-(IF('Role substitution'!F45=0,0,$D22*'Role substitution'!F22/'Role substitution'!F45))</f>
        <v>0</v>
      </c>
      <c r="G22" s="448">
        <f>$D22*'Role substitution'!G22-(IF('Role substitution'!G45=0,0,$D22*'Role substitution'!G22/'Role substitution'!G45))</f>
        <v>0</v>
      </c>
      <c r="H22" s="448">
        <f>$D22*'Role substitution'!H22-(IF('Role substitution'!H45=0,0,$D22*'Role substitution'!H22/'Role substitution'!H45))</f>
        <v>0</v>
      </c>
      <c r="I22" s="448">
        <f>$D22*'Role substitution'!I22-(IF('Role substitution'!I45=0,0,$D22*'Role substitution'!I22/'Role substitution'!I45))</f>
        <v>0</v>
      </c>
      <c r="J22" s="448">
        <f>$D22*'Role substitution'!J22-(IF('Role substitution'!J45=0,0,$D22*'Role substitution'!J22/'Role substitution'!J45))</f>
        <v>0</v>
      </c>
      <c r="K22" s="448">
        <f>$D22*'Role substitution'!K22-(IF('Role substitution'!K45=0,0,$D22*'Role substitution'!K22/'Role substitution'!K45))</f>
        <v>0</v>
      </c>
      <c r="L22" s="448">
        <f>$D22*'Role substitution'!L22-(IF('Role substitution'!L45=0,0,$D22*'Role substitution'!L22/'Role substitution'!L45))</f>
        <v>0</v>
      </c>
      <c r="M22" s="448">
        <f>$D22*'Role substitution'!M22-(IF('Role substitution'!M45=0,0,$D22*'Role substitution'!M22/'Role substitution'!M45))</f>
        <v>0</v>
      </c>
      <c r="N22" s="448">
        <f>$D22*'Role substitution'!N22-(IF('Role substitution'!N45=0,0,$D22*'Role substitution'!N22/'Role substitution'!N45))</f>
        <v>0</v>
      </c>
      <c r="O22" s="448">
        <f>$D22*'Role substitution'!O22-(IF('Role substitution'!O45=0,0,$D22*'Role substitution'!O22/'Role substitution'!O45))</f>
        <v>0</v>
      </c>
      <c r="P22" s="448">
        <f>$D22*'Role substitution'!P22-(IF('Role substitution'!P45=0,0,$D22*'Role substitution'!P22/'Role substitution'!P45))</f>
        <v>0</v>
      </c>
      <c r="Q22" s="448">
        <f>$D22*'Role substitution'!Q22-(IF('Role substitution'!Q45=0,0,$D22*'Role substitution'!Q22/'Role substitution'!Q45))</f>
        <v>0</v>
      </c>
      <c r="R22" s="448">
        <f>$D22*'Role substitution'!R22-(IF('Role substitution'!R45=0,0,$D22*'Role substitution'!R22/'Role substitution'!R45))</f>
        <v>0</v>
      </c>
      <c r="S22" s="448">
        <f>$D22*'Role substitution'!S22-(IF('Role substitution'!S45=0,0,$D22*'Role substitution'!S22/'Role substitution'!S45))</f>
        <v>0</v>
      </c>
      <c r="T22" s="448">
        <f>$D22*'Role substitution'!T22-(IF('Role substitution'!T45=0,0,$D22*'Role substitution'!T22/'Role substitution'!T45))</f>
        <v>0</v>
      </c>
      <c r="U22" s="448">
        <f>$D22*'Role substitution'!U22-(IF('Role substitution'!U45=0,0,$D22*'Role substitution'!U22/'Role substitution'!U45))</f>
        <v>0</v>
      </c>
      <c r="V22" s="448">
        <f>$D22*'Role substitution'!V22-(IF('Role substitution'!V45=0,0,$D22*'Role substitution'!V22/'Role substitution'!V45))</f>
        <v>0</v>
      </c>
      <c r="W22" s="448">
        <f>$D22*'Role substitution'!W22-(IF('Role substitution'!W45=0,0,$D22*'Role substitution'!W22/'Role substitution'!W45))</f>
        <v>0</v>
      </c>
      <c r="X22" s="448">
        <f>$D22*'Role substitution'!X22-(IF('Role substitution'!X45=0,0,$D22*'Role substitution'!X22/'Role substitution'!X45))</f>
        <v>0</v>
      </c>
      <c r="Y22" s="448">
        <f>$D22*'Role substitution'!Y22-(IF('Role substitution'!Y45=0,0,$D22*'Role substitution'!Y22/'Role substitution'!Y45))</f>
        <v>0</v>
      </c>
      <c r="Z22" s="448">
        <f>$D22*'Role substitution'!Z22-(IF('Role substitution'!Z45=0,0,$D22*'Role substitution'!Z22/'Role substitution'!Z45))</f>
        <v>0</v>
      </c>
      <c r="AA22" s="448">
        <f>$D22*'Role substitution'!AA22-(IF('Role substitution'!AA45=0,0,$D22*'Role substitution'!AA22/'Role substitution'!AA45))</f>
        <v>0</v>
      </c>
      <c r="AB22" s="448">
        <f>$D22*'Role substitution'!AB22-(IF('Role substitution'!AB45=0,0,$D22*'Role substitution'!AB22/'Role substitution'!AB45))</f>
        <v>0</v>
      </c>
      <c r="AC22" s="448">
        <f>$D22*'Role substitution'!AC22-(IF('Role substitution'!AC45=0,0,$D22*'Role substitution'!AC22/'Role substitution'!AC45))</f>
        <v>0</v>
      </c>
      <c r="AD22" s="816">
        <f t="shared" si="2"/>
        <v>0</v>
      </c>
    </row>
    <row r="23" spans="2:31" ht="20" customHeight="1">
      <c r="B23" s="2">
        <v>5</v>
      </c>
      <c r="C23" s="808" t="str">
        <f>IF('Role substitution'!C23=0, "", 'Role substitution'!C23)</f>
        <v/>
      </c>
      <c r="D23" s="809"/>
      <c r="E23" s="448">
        <f>$D23*'Role substitution'!E23-(IF('Role substitution'!E46=0,0,$D23*'Role substitution'!E23/'Role substitution'!E46))</f>
        <v>0</v>
      </c>
      <c r="F23" s="448">
        <f>$D23*'Role substitution'!F23-(IF('Role substitution'!F46=0,0,$D23*'Role substitution'!F23/'Role substitution'!F46))</f>
        <v>0</v>
      </c>
      <c r="G23" s="448">
        <f>$D23*'Role substitution'!G23-(IF('Role substitution'!G46=0,0,$D23*'Role substitution'!G23/'Role substitution'!G46))</f>
        <v>0</v>
      </c>
      <c r="H23" s="448">
        <f>$D23*'Role substitution'!H23-(IF('Role substitution'!H46=0,0,$D23*'Role substitution'!H23/'Role substitution'!H46))</f>
        <v>0</v>
      </c>
      <c r="I23" s="448">
        <f>$D23*'Role substitution'!I23-(IF('Role substitution'!I46=0,0,$D23*'Role substitution'!I23/'Role substitution'!I46))</f>
        <v>0</v>
      </c>
      <c r="J23" s="448">
        <f>$D23*'Role substitution'!J23-(IF('Role substitution'!J46=0,0,$D23*'Role substitution'!J23/'Role substitution'!J46))</f>
        <v>0</v>
      </c>
      <c r="K23" s="448">
        <f>$D23*'Role substitution'!K23-(IF('Role substitution'!K46=0,0,$D23*'Role substitution'!K23/'Role substitution'!K46))</f>
        <v>0</v>
      </c>
      <c r="L23" s="448">
        <f>$D23*'Role substitution'!L23-(IF('Role substitution'!L46=0,0,$D23*'Role substitution'!L23/'Role substitution'!L46))</f>
        <v>0</v>
      </c>
      <c r="M23" s="448">
        <f>$D23*'Role substitution'!M23-(IF('Role substitution'!M46=0,0,$D23*'Role substitution'!M23/'Role substitution'!M46))</f>
        <v>0</v>
      </c>
      <c r="N23" s="448">
        <f>$D23*'Role substitution'!N23-(IF('Role substitution'!N46=0,0,$D23*'Role substitution'!N23/'Role substitution'!N46))</f>
        <v>0</v>
      </c>
      <c r="O23" s="448">
        <f>$D23*'Role substitution'!O23-(IF('Role substitution'!O46=0,0,$D23*'Role substitution'!O23/'Role substitution'!O46))</f>
        <v>0</v>
      </c>
      <c r="P23" s="448">
        <f>$D23*'Role substitution'!P23-(IF('Role substitution'!P46=0,0,$D23*'Role substitution'!P23/'Role substitution'!P46))</f>
        <v>0</v>
      </c>
      <c r="Q23" s="448">
        <f>$D23*'Role substitution'!Q23-(IF('Role substitution'!Q46=0,0,$D23*'Role substitution'!Q23/'Role substitution'!Q46))</f>
        <v>0</v>
      </c>
      <c r="R23" s="448">
        <f>$D23*'Role substitution'!R23-(IF('Role substitution'!R46=0,0,$D23*'Role substitution'!R23/'Role substitution'!R46))</f>
        <v>0</v>
      </c>
      <c r="S23" s="448">
        <f>$D23*'Role substitution'!S23-(IF('Role substitution'!S46=0,0,$D23*'Role substitution'!S23/'Role substitution'!S46))</f>
        <v>0</v>
      </c>
      <c r="T23" s="448">
        <f>$D23*'Role substitution'!T23-(IF('Role substitution'!T46=0,0,$D23*'Role substitution'!T23/'Role substitution'!T46))</f>
        <v>0</v>
      </c>
      <c r="U23" s="448">
        <f>$D23*'Role substitution'!U23-(IF('Role substitution'!U46=0,0,$D23*'Role substitution'!U23/'Role substitution'!U46))</f>
        <v>0</v>
      </c>
      <c r="V23" s="448">
        <f>$D23*'Role substitution'!V23-(IF('Role substitution'!V46=0,0,$D23*'Role substitution'!V23/'Role substitution'!V46))</f>
        <v>0</v>
      </c>
      <c r="W23" s="448">
        <f>$D23*'Role substitution'!W23-(IF('Role substitution'!W46=0,0,$D23*'Role substitution'!W23/'Role substitution'!W46))</f>
        <v>0</v>
      </c>
      <c r="X23" s="448">
        <f>$D23*'Role substitution'!X23-(IF('Role substitution'!X46=0,0,$D23*'Role substitution'!X23/'Role substitution'!X46))</f>
        <v>0</v>
      </c>
      <c r="Y23" s="448">
        <f>$D23*'Role substitution'!Y23-(IF('Role substitution'!Y46=0,0,$D23*'Role substitution'!Y23/'Role substitution'!Y46))</f>
        <v>0</v>
      </c>
      <c r="Z23" s="448">
        <f>$D23*'Role substitution'!Z23-(IF('Role substitution'!Z46=0,0,$D23*'Role substitution'!Z23/'Role substitution'!Z46))</f>
        <v>0</v>
      </c>
      <c r="AA23" s="448">
        <f>$D23*'Role substitution'!AA23-(IF('Role substitution'!AA46=0,0,$D23*'Role substitution'!AA23/'Role substitution'!AA46))</f>
        <v>0</v>
      </c>
      <c r="AB23" s="448">
        <f>$D23*'Role substitution'!AB23-(IF('Role substitution'!AB46=0,0,$D23*'Role substitution'!AB23/'Role substitution'!AB46))</f>
        <v>0</v>
      </c>
      <c r="AC23" s="448">
        <f>$D23*'Role substitution'!AC23-(IF('Role substitution'!AC46=0,0,$D23*'Role substitution'!AC23/'Role substitution'!AC46))</f>
        <v>0</v>
      </c>
      <c r="AD23" s="816">
        <f t="shared" si="2"/>
        <v>0</v>
      </c>
    </row>
    <row r="24" spans="2:31" ht="20" customHeight="1">
      <c r="B24" s="2">
        <v>6</v>
      </c>
      <c r="C24" s="808" t="str">
        <f>IF('Role substitution'!C24=0, "", 'Role substitution'!C24)</f>
        <v/>
      </c>
      <c r="D24" s="809"/>
      <c r="E24" s="448">
        <f>$D24*'Role substitution'!E24-(IF('Role substitution'!E47=0,0,$D24*'Role substitution'!E24/'Role substitution'!E47))</f>
        <v>0</v>
      </c>
      <c r="F24" s="448">
        <f>$D24*'Role substitution'!F24-(IF('Role substitution'!F47=0,0,$D24*'Role substitution'!F24/'Role substitution'!F47))</f>
        <v>0</v>
      </c>
      <c r="G24" s="448">
        <f>$D24*'Role substitution'!G24-(IF('Role substitution'!G47=0,0,$D24*'Role substitution'!G24/'Role substitution'!G47))</f>
        <v>0</v>
      </c>
      <c r="H24" s="448">
        <f>$D24*'Role substitution'!H24-(IF('Role substitution'!H47=0,0,$D24*'Role substitution'!H24/'Role substitution'!H47))</f>
        <v>0</v>
      </c>
      <c r="I24" s="448">
        <f>$D24*'Role substitution'!I24-(IF('Role substitution'!I47=0,0,$D24*'Role substitution'!I24/'Role substitution'!I47))</f>
        <v>0</v>
      </c>
      <c r="J24" s="448">
        <f>$D24*'Role substitution'!J24-(IF('Role substitution'!J47=0,0,$D24*'Role substitution'!J24/'Role substitution'!J47))</f>
        <v>0</v>
      </c>
      <c r="K24" s="448">
        <f>$D24*'Role substitution'!K24-(IF('Role substitution'!K47=0,0,$D24*'Role substitution'!K24/'Role substitution'!K47))</f>
        <v>0</v>
      </c>
      <c r="L24" s="448">
        <f>$D24*'Role substitution'!L24-(IF('Role substitution'!L47=0,0,$D24*'Role substitution'!L24/'Role substitution'!L47))</f>
        <v>0</v>
      </c>
      <c r="M24" s="448">
        <f>$D24*'Role substitution'!M24-(IF('Role substitution'!M47=0,0,$D24*'Role substitution'!M24/'Role substitution'!M47))</f>
        <v>0</v>
      </c>
      <c r="N24" s="448">
        <f>$D24*'Role substitution'!N24-(IF('Role substitution'!N47=0,0,$D24*'Role substitution'!N24/'Role substitution'!N47))</f>
        <v>0</v>
      </c>
      <c r="O24" s="448">
        <f>$D24*'Role substitution'!O24-(IF('Role substitution'!O47=0,0,$D24*'Role substitution'!O24/'Role substitution'!O47))</f>
        <v>0</v>
      </c>
      <c r="P24" s="448">
        <f>$D24*'Role substitution'!P24-(IF('Role substitution'!P47=0,0,$D24*'Role substitution'!P24/'Role substitution'!P47))</f>
        <v>0</v>
      </c>
      <c r="Q24" s="448">
        <f>$D24*'Role substitution'!Q24-(IF('Role substitution'!Q47=0,0,$D24*'Role substitution'!Q24/'Role substitution'!Q47))</f>
        <v>0</v>
      </c>
      <c r="R24" s="448">
        <f>$D24*'Role substitution'!R24-(IF('Role substitution'!R47=0,0,$D24*'Role substitution'!R24/'Role substitution'!R47))</f>
        <v>0</v>
      </c>
      <c r="S24" s="448">
        <f>$D24*'Role substitution'!S24-(IF('Role substitution'!S47=0,0,$D24*'Role substitution'!S24/'Role substitution'!S47))</f>
        <v>0</v>
      </c>
      <c r="T24" s="448">
        <f>$D24*'Role substitution'!T24-(IF('Role substitution'!T47=0,0,$D24*'Role substitution'!T24/'Role substitution'!T47))</f>
        <v>0</v>
      </c>
      <c r="U24" s="448">
        <f>$D24*'Role substitution'!U24-(IF('Role substitution'!U47=0,0,$D24*'Role substitution'!U24/'Role substitution'!U47))</f>
        <v>0</v>
      </c>
      <c r="V24" s="448">
        <f>$D24*'Role substitution'!V24-(IF('Role substitution'!V47=0,0,$D24*'Role substitution'!V24/'Role substitution'!V47))</f>
        <v>0</v>
      </c>
      <c r="W24" s="448">
        <f>$D24*'Role substitution'!W24-(IF('Role substitution'!W47=0,0,$D24*'Role substitution'!W24/'Role substitution'!W47))</f>
        <v>0</v>
      </c>
      <c r="X24" s="448">
        <f>$D24*'Role substitution'!X24-(IF('Role substitution'!X47=0,0,$D24*'Role substitution'!X24/'Role substitution'!X47))</f>
        <v>0</v>
      </c>
      <c r="Y24" s="448">
        <f>$D24*'Role substitution'!Y24-(IF('Role substitution'!Y47=0,0,$D24*'Role substitution'!Y24/'Role substitution'!Y47))</f>
        <v>0</v>
      </c>
      <c r="Z24" s="448">
        <f>$D24*'Role substitution'!Z24-(IF('Role substitution'!Z47=0,0,$D24*'Role substitution'!Z24/'Role substitution'!Z47))</f>
        <v>0</v>
      </c>
      <c r="AA24" s="448">
        <f>$D24*'Role substitution'!AA24-(IF('Role substitution'!AA47=0,0,$D24*'Role substitution'!AA24/'Role substitution'!AA47))</f>
        <v>0</v>
      </c>
      <c r="AB24" s="448">
        <f>$D24*'Role substitution'!AB24-(IF('Role substitution'!AB47=0,0,$D24*'Role substitution'!AB24/'Role substitution'!AB47))</f>
        <v>0</v>
      </c>
      <c r="AC24" s="448">
        <f>$D24*'Role substitution'!AC24-(IF('Role substitution'!AC47=0,0,$D24*'Role substitution'!AC24/'Role substitution'!AC47))</f>
        <v>0</v>
      </c>
      <c r="AD24" s="816">
        <f t="shared" si="2"/>
        <v>0</v>
      </c>
    </row>
    <row r="25" spans="2:31" ht="20" customHeight="1">
      <c r="B25" s="2">
        <v>7</v>
      </c>
      <c r="C25" s="808" t="str">
        <f>IF('Role substitution'!C25=0, "", 'Role substitution'!C25)</f>
        <v/>
      </c>
      <c r="D25" s="809"/>
      <c r="E25" s="448">
        <f>$D25*'Role substitution'!E25-(IF('Role substitution'!E48=0,0,$D25*'Role substitution'!E25/'Role substitution'!E48))</f>
        <v>0</v>
      </c>
      <c r="F25" s="448">
        <f>$D25*'Role substitution'!F25-(IF('Role substitution'!F48=0,0,$D25*'Role substitution'!F25/'Role substitution'!F48))</f>
        <v>0</v>
      </c>
      <c r="G25" s="448">
        <f>$D25*'Role substitution'!G25-(IF('Role substitution'!G48=0,0,$D25*'Role substitution'!G25/'Role substitution'!G48))</f>
        <v>0</v>
      </c>
      <c r="H25" s="448">
        <f>$D25*'Role substitution'!H25-(IF('Role substitution'!H48=0,0,$D25*'Role substitution'!H25/'Role substitution'!H48))</f>
        <v>0</v>
      </c>
      <c r="I25" s="448">
        <f>$D25*'Role substitution'!I25-(IF('Role substitution'!I48=0,0,$D25*'Role substitution'!I25/'Role substitution'!I48))</f>
        <v>0</v>
      </c>
      <c r="J25" s="448">
        <f>$D25*'Role substitution'!J25-(IF('Role substitution'!J48=0,0,$D25*'Role substitution'!J25/'Role substitution'!J48))</f>
        <v>0</v>
      </c>
      <c r="K25" s="448">
        <f>$D25*'Role substitution'!K25-(IF('Role substitution'!K48=0,0,$D25*'Role substitution'!K25/'Role substitution'!K48))</f>
        <v>0</v>
      </c>
      <c r="L25" s="448">
        <f>$D25*'Role substitution'!L25-(IF('Role substitution'!L48=0,0,$D25*'Role substitution'!L25/'Role substitution'!L48))</f>
        <v>0</v>
      </c>
      <c r="M25" s="448">
        <f>$D25*'Role substitution'!M25-(IF('Role substitution'!M48=0,0,$D25*'Role substitution'!M25/'Role substitution'!M48))</f>
        <v>0</v>
      </c>
      <c r="N25" s="448">
        <f>$D25*'Role substitution'!N25-(IF('Role substitution'!N48=0,0,$D25*'Role substitution'!N25/'Role substitution'!N48))</f>
        <v>0</v>
      </c>
      <c r="O25" s="448">
        <f>$D25*'Role substitution'!O25-(IF('Role substitution'!O48=0,0,$D25*'Role substitution'!O25/'Role substitution'!O48))</f>
        <v>0</v>
      </c>
      <c r="P25" s="448">
        <f>$D25*'Role substitution'!P25-(IF('Role substitution'!P48=0,0,$D25*'Role substitution'!P25/'Role substitution'!P48))</f>
        <v>0</v>
      </c>
      <c r="Q25" s="448">
        <f>$D25*'Role substitution'!Q25-(IF('Role substitution'!Q48=0,0,$D25*'Role substitution'!Q25/'Role substitution'!Q48))</f>
        <v>0</v>
      </c>
      <c r="R25" s="448">
        <f>$D25*'Role substitution'!R25-(IF('Role substitution'!R48=0,0,$D25*'Role substitution'!R25/'Role substitution'!R48))</f>
        <v>0</v>
      </c>
      <c r="S25" s="448">
        <f>$D25*'Role substitution'!S25-(IF('Role substitution'!S48=0,0,$D25*'Role substitution'!S25/'Role substitution'!S48))</f>
        <v>0</v>
      </c>
      <c r="T25" s="448">
        <f>$D25*'Role substitution'!T25-(IF('Role substitution'!T48=0,0,$D25*'Role substitution'!T25/'Role substitution'!T48))</f>
        <v>0</v>
      </c>
      <c r="U25" s="448">
        <f>$D25*'Role substitution'!U25-(IF('Role substitution'!U48=0,0,$D25*'Role substitution'!U25/'Role substitution'!U48))</f>
        <v>0</v>
      </c>
      <c r="V25" s="448">
        <f>$D25*'Role substitution'!V25-(IF('Role substitution'!V48=0,0,$D25*'Role substitution'!V25/'Role substitution'!V48))</f>
        <v>0</v>
      </c>
      <c r="W25" s="448">
        <f>$D25*'Role substitution'!W25-(IF('Role substitution'!W48=0,0,$D25*'Role substitution'!W25/'Role substitution'!W48))</f>
        <v>0</v>
      </c>
      <c r="X25" s="448">
        <f>$D25*'Role substitution'!X25-(IF('Role substitution'!X48=0,0,$D25*'Role substitution'!X25/'Role substitution'!X48))</f>
        <v>0</v>
      </c>
      <c r="Y25" s="448">
        <f>$D25*'Role substitution'!Y25-(IF('Role substitution'!Y48=0,0,$D25*'Role substitution'!Y25/'Role substitution'!Y48))</f>
        <v>0</v>
      </c>
      <c r="Z25" s="448">
        <f>$D25*'Role substitution'!Z25-(IF('Role substitution'!Z48=0,0,$D25*'Role substitution'!Z25/'Role substitution'!Z48))</f>
        <v>0</v>
      </c>
      <c r="AA25" s="448">
        <f>$D25*'Role substitution'!AA25-(IF('Role substitution'!AA48=0,0,$D25*'Role substitution'!AA25/'Role substitution'!AA48))</f>
        <v>0</v>
      </c>
      <c r="AB25" s="448">
        <f>$D25*'Role substitution'!AB25-(IF('Role substitution'!AB48=0,0,$D25*'Role substitution'!AB25/'Role substitution'!AB48))</f>
        <v>0</v>
      </c>
      <c r="AC25" s="448">
        <f>$D25*'Role substitution'!AC25-(IF('Role substitution'!AC48=0,0,$D25*'Role substitution'!AC25/'Role substitution'!AC48))</f>
        <v>0</v>
      </c>
      <c r="AD25" s="816">
        <f t="shared" si="2"/>
        <v>0</v>
      </c>
    </row>
    <row r="26" spans="2:31" ht="20" customHeight="1">
      <c r="B26" s="2">
        <v>8</v>
      </c>
      <c r="C26" s="808" t="str">
        <f>IF('Role substitution'!C26=0, "", 'Role substitution'!C26)</f>
        <v/>
      </c>
      <c r="D26" s="809"/>
      <c r="E26" s="448">
        <f>$D26*'Role substitution'!E26-(IF('Role substitution'!E49=0,0,$D26*'Role substitution'!E26/'Role substitution'!E49))</f>
        <v>0</v>
      </c>
      <c r="F26" s="448">
        <f>$D26*'Role substitution'!F26-(IF('Role substitution'!F49=0,0,$D26*'Role substitution'!F26/'Role substitution'!F49))</f>
        <v>0</v>
      </c>
      <c r="G26" s="448">
        <f>$D26*'Role substitution'!G26-(IF('Role substitution'!G49=0,0,$D26*'Role substitution'!G26/'Role substitution'!G49))</f>
        <v>0</v>
      </c>
      <c r="H26" s="448">
        <f>$D26*'Role substitution'!H26-(IF('Role substitution'!H49=0,0,$D26*'Role substitution'!H26/'Role substitution'!H49))</f>
        <v>0</v>
      </c>
      <c r="I26" s="448">
        <f>$D26*'Role substitution'!I26-(IF('Role substitution'!I49=0,0,$D26*'Role substitution'!I26/'Role substitution'!I49))</f>
        <v>0</v>
      </c>
      <c r="J26" s="448">
        <f>$D26*'Role substitution'!J26-(IF('Role substitution'!J49=0,0,$D26*'Role substitution'!J26/'Role substitution'!J49))</f>
        <v>0</v>
      </c>
      <c r="K26" s="448">
        <f>$D26*'Role substitution'!K26-(IF('Role substitution'!K49=0,0,$D26*'Role substitution'!K26/'Role substitution'!K49))</f>
        <v>0</v>
      </c>
      <c r="L26" s="448">
        <f>$D26*'Role substitution'!L26-(IF('Role substitution'!L49=0,0,$D26*'Role substitution'!L26/'Role substitution'!L49))</f>
        <v>0</v>
      </c>
      <c r="M26" s="448">
        <f>$D26*'Role substitution'!M26-(IF('Role substitution'!M49=0,0,$D26*'Role substitution'!M26/'Role substitution'!M49))</f>
        <v>0</v>
      </c>
      <c r="N26" s="448">
        <f>$D26*'Role substitution'!N26-(IF('Role substitution'!N49=0,0,$D26*'Role substitution'!N26/'Role substitution'!N49))</f>
        <v>0</v>
      </c>
      <c r="O26" s="448">
        <f>$D26*'Role substitution'!O26-(IF('Role substitution'!O49=0,0,$D26*'Role substitution'!O26/'Role substitution'!O49))</f>
        <v>0</v>
      </c>
      <c r="P26" s="448">
        <f>$D26*'Role substitution'!P26-(IF('Role substitution'!P49=0,0,$D26*'Role substitution'!P26/'Role substitution'!P49))</f>
        <v>0</v>
      </c>
      <c r="Q26" s="448">
        <f>$D26*'Role substitution'!Q26-(IF('Role substitution'!Q49=0,0,$D26*'Role substitution'!Q26/'Role substitution'!Q49))</f>
        <v>0</v>
      </c>
      <c r="R26" s="448">
        <f>$D26*'Role substitution'!R26-(IF('Role substitution'!R49=0,0,$D26*'Role substitution'!R26/'Role substitution'!R49))</f>
        <v>0</v>
      </c>
      <c r="S26" s="448">
        <f>$D26*'Role substitution'!S26-(IF('Role substitution'!S49=0,0,$D26*'Role substitution'!S26/'Role substitution'!S49))</f>
        <v>0</v>
      </c>
      <c r="T26" s="448">
        <f>$D26*'Role substitution'!T26-(IF('Role substitution'!T49=0,0,$D26*'Role substitution'!T26/'Role substitution'!T49))</f>
        <v>0</v>
      </c>
      <c r="U26" s="448">
        <f>$D26*'Role substitution'!U26-(IF('Role substitution'!U49=0,0,$D26*'Role substitution'!U26/'Role substitution'!U49))</f>
        <v>0</v>
      </c>
      <c r="V26" s="448">
        <f>$D26*'Role substitution'!V26-(IF('Role substitution'!V49=0,0,$D26*'Role substitution'!V26/'Role substitution'!V49))</f>
        <v>0</v>
      </c>
      <c r="W26" s="448">
        <f>$D26*'Role substitution'!W26-(IF('Role substitution'!W49=0,0,$D26*'Role substitution'!W26/'Role substitution'!W49))</f>
        <v>0</v>
      </c>
      <c r="X26" s="448">
        <f>$D26*'Role substitution'!X26-(IF('Role substitution'!X49=0,0,$D26*'Role substitution'!X26/'Role substitution'!X49))</f>
        <v>0</v>
      </c>
      <c r="Y26" s="448">
        <f>$D26*'Role substitution'!Y26-(IF('Role substitution'!Y49=0,0,$D26*'Role substitution'!Y26/'Role substitution'!Y49))</f>
        <v>0</v>
      </c>
      <c r="Z26" s="448">
        <f>$D26*'Role substitution'!Z26-(IF('Role substitution'!Z49=0,0,$D26*'Role substitution'!Z26/'Role substitution'!Z49))</f>
        <v>0</v>
      </c>
      <c r="AA26" s="448">
        <f>$D26*'Role substitution'!AA26-(IF('Role substitution'!AA49=0,0,$D26*'Role substitution'!AA26/'Role substitution'!AA49))</f>
        <v>0</v>
      </c>
      <c r="AB26" s="448">
        <f>$D26*'Role substitution'!AB26-(IF('Role substitution'!AB49=0,0,$D26*'Role substitution'!AB26/'Role substitution'!AB49))</f>
        <v>0</v>
      </c>
      <c r="AC26" s="448">
        <f>$D26*'Role substitution'!AC26-(IF('Role substitution'!AC49=0,0,$D26*'Role substitution'!AC26/'Role substitution'!AC49))</f>
        <v>0</v>
      </c>
      <c r="AD26" s="816">
        <f t="shared" si="2"/>
        <v>0</v>
      </c>
    </row>
    <row r="27" spans="2:31" ht="20" customHeight="1">
      <c r="B27" s="2">
        <v>9</v>
      </c>
      <c r="C27" s="808" t="str">
        <f>IF('Role substitution'!C27=0, "", 'Role substitution'!C27)</f>
        <v/>
      </c>
      <c r="D27" s="809"/>
      <c r="E27" s="448">
        <f>$D27*'Role substitution'!E27-(IF('Role substitution'!E50=0,0,$D27*'Role substitution'!E27/'Role substitution'!E50))</f>
        <v>0</v>
      </c>
      <c r="F27" s="448">
        <f>$D27*'Role substitution'!F27-(IF('Role substitution'!F50=0,0,$D27*'Role substitution'!F27/'Role substitution'!F50))</f>
        <v>0</v>
      </c>
      <c r="G27" s="448">
        <f>$D27*'Role substitution'!G27-(IF('Role substitution'!G50=0,0,$D27*'Role substitution'!G27/'Role substitution'!G50))</f>
        <v>0</v>
      </c>
      <c r="H27" s="448">
        <f>$D27*'Role substitution'!H27-(IF('Role substitution'!H50=0,0,$D27*'Role substitution'!H27/'Role substitution'!H50))</f>
        <v>0</v>
      </c>
      <c r="I27" s="448">
        <f>$D27*'Role substitution'!I27-(IF('Role substitution'!I50=0,0,$D27*'Role substitution'!I27/'Role substitution'!I50))</f>
        <v>0</v>
      </c>
      <c r="J27" s="448">
        <f>$D27*'Role substitution'!J27-(IF('Role substitution'!J50=0,0,$D27*'Role substitution'!J27/'Role substitution'!J50))</f>
        <v>0</v>
      </c>
      <c r="K27" s="448">
        <f>$D27*'Role substitution'!K27-(IF('Role substitution'!K50=0,0,$D27*'Role substitution'!K27/'Role substitution'!K50))</f>
        <v>0</v>
      </c>
      <c r="L27" s="448">
        <f>$D27*'Role substitution'!L27-(IF('Role substitution'!L50=0,0,$D27*'Role substitution'!L27/'Role substitution'!L50))</f>
        <v>0</v>
      </c>
      <c r="M27" s="448">
        <f>$D27*'Role substitution'!M27-(IF('Role substitution'!M50=0,0,$D27*'Role substitution'!M27/'Role substitution'!M50))</f>
        <v>0</v>
      </c>
      <c r="N27" s="448">
        <f>$D27*'Role substitution'!N27-(IF('Role substitution'!N50=0,0,$D27*'Role substitution'!N27/'Role substitution'!N50))</f>
        <v>0</v>
      </c>
      <c r="O27" s="448">
        <f>$D27*'Role substitution'!O27-(IF('Role substitution'!O50=0,0,$D27*'Role substitution'!O27/'Role substitution'!O50))</f>
        <v>0</v>
      </c>
      <c r="P27" s="448">
        <f>$D27*'Role substitution'!P27-(IF('Role substitution'!P50=0,0,$D27*'Role substitution'!P27/'Role substitution'!P50))</f>
        <v>0</v>
      </c>
      <c r="Q27" s="448">
        <f>$D27*'Role substitution'!Q27-(IF('Role substitution'!Q50=0,0,$D27*'Role substitution'!Q27/'Role substitution'!Q50))</f>
        <v>0</v>
      </c>
      <c r="R27" s="448">
        <f>$D27*'Role substitution'!R27-(IF('Role substitution'!R50=0,0,$D27*'Role substitution'!R27/'Role substitution'!R50))</f>
        <v>0</v>
      </c>
      <c r="S27" s="448">
        <f>$D27*'Role substitution'!S27-(IF('Role substitution'!S50=0,0,$D27*'Role substitution'!S27/'Role substitution'!S50))</f>
        <v>0</v>
      </c>
      <c r="T27" s="448">
        <f>$D27*'Role substitution'!T27-(IF('Role substitution'!T50=0,0,$D27*'Role substitution'!T27/'Role substitution'!T50))</f>
        <v>0</v>
      </c>
      <c r="U27" s="448">
        <f>$D27*'Role substitution'!U27-(IF('Role substitution'!U50=0,0,$D27*'Role substitution'!U27/'Role substitution'!U50))</f>
        <v>0</v>
      </c>
      <c r="V27" s="448">
        <f>$D27*'Role substitution'!V27-(IF('Role substitution'!V50=0,0,$D27*'Role substitution'!V27/'Role substitution'!V50))</f>
        <v>0</v>
      </c>
      <c r="W27" s="448">
        <f>$D27*'Role substitution'!W27-(IF('Role substitution'!W50=0,0,$D27*'Role substitution'!W27/'Role substitution'!W50))</f>
        <v>0</v>
      </c>
      <c r="X27" s="448">
        <f>$D27*'Role substitution'!X27-(IF('Role substitution'!X50=0,0,$D27*'Role substitution'!X27/'Role substitution'!X50))</f>
        <v>0</v>
      </c>
      <c r="Y27" s="448">
        <f>$D27*'Role substitution'!Y27-(IF('Role substitution'!Y50=0,0,$D27*'Role substitution'!Y27/'Role substitution'!Y50))</f>
        <v>0</v>
      </c>
      <c r="Z27" s="448">
        <f>$D27*'Role substitution'!Z27-(IF('Role substitution'!Z50=0,0,$D27*'Role substitution'!Z27/'Role substitution'!Z50))</f>
        <v>0</v>
      </c>
      <c r="AA27" s="448">
        <f>$D27*'Role substitution'!AA27-(IF('Role substitution'!AA50=0,0,$D27*'Role substitution'!AA27/'Role substitution'!AA50))</f>
        <v>0</v>
      </c>
      <c r="AB27" s="448">
        <f>$D27*'Role substitution'!AB27-(IF('Role substitution'!AB50=0,0,$D27*'Role substitution'!AB27/'Role substitution'!AB50))</f>
        <v>0</v>
      </c>
      <c r="AC27" s="448">
        <f>$D27*'Role substitution'!AC27-(IF('Role substitution'!AC50=0,0,$D27*'Role substitution'!AC27/'Role substitution'!AC50))</f>
        <v>0</v>
      </c>
      <c r="AD27" s="816">
        <f t="shared" si="2"/>
        <v>0</v>
      </c>
    </row>
    <row r="28" spans="2:31" ht="20" customHeight="1">
      <c r="B28" s="2">
        <v>10</v>
      </c>
      <c r="C28" s="808" t="str">
        <f>IF('Role substitution'!C28=0, "", 'Role substitution'!C28)</f>
        <v/>
      </c>
      <c r="D28" s="809"/>
      <c r="E28" s="448">
        <f>$D28*'Role substitution'!E28-(IF('Role substitution'!E51=0,0,$D28*'Role substitution'!E28/'Role substitution'!E51))</f>
        <v>0</v>
      </c>
      <c r="F28" s="448">
        <f>$D28*'Role substitution'!F28-(IF('Role substitution'!F51=0,0,$D28*'Role substitution'!F28/'Role substitution'!F51))</f>
        <v>0</v>
      </c>
      <c r="G28" s="448">
        <f>$D28*'Role substitution'!G28-(IF('Role substitution'!G51=0,0,$D28*'Role substitution'!G28/'Role substitution'!G51))</f>
        <v>0</v>
      </c>
      <c r="H28" s="448">
        <f>$D28*'Role substitution'!H28-(IF('Role substitution'!H51=0,0,$D28*'Role substitution'!H28/'Role substitution'!H51))</f>
        <v>0</v>
      </c>
      <c r="I28" s="448">
        <f>$D28*'Role substitution'!I28-(IF('Role substitution'!I51=0,0,$D28*'Role substitution'!I28/'Role substitution'!I51))</f>
        <v>0</v>
      </c>
      <c r="J28" s="448">
        <f>$D28*'Role substitution'!J28-(IF('Role substitution'!J51=0,0,$D28*'Role substitution'!J28/'Role substitution'!J51))</f>
        <v>0</v>
      </c>
      <c r="K28" s="448">
        <f>$D28*'Role substitution'!K28-(IF('Role substitution'!K51=0,0,$D28*'Role substitution'!K28/'Role substitution'!K51))</f>
        <v>0</v>
      </c>
      <c r="L28" s="448">
        <f>$D28*'Role substitution'!L28-(IF('Role substitution'!L51=0,0,$D28*'Role substitution'!L28/'Role substitution'!L51))</f>
        <v>0</v>
      </c>
      <c r="M28" s="448">
        <f>$D28*'Role substitution'!M28-(IF('Role substitution'!M51=0,0,$D28*'Role substitution'!M28/'Role substitution'!M51))</f>
        <v>0</v>
      </c>
      <c r="N28" s="448">
        <f>$D28*'Role substitution'!N28-(IF('Role substitution'!N51=0,0,$D28*'Role substitution'!N28/'Role substitution'!N51))</f>
        <v>0</v>
      </c>
      <c r="O28" s="448">
        <f>$D28*'Role substitution'!O28-(IF('Role substitution'!O51=0,0,$D28*'Role substitution'!O28/'Role substitution'!O51))</f>
        <v>0</v>
      </c>
      <c r="P28" s="448">
        <f>$D28*'Role substitution'!P28-(IF('Role substitution'!P51=0,0,$D28*'Role substitution'!P28/'Role substitution'!P51))</f>
        <v>0</v>
      </c>
      <c r="Q28" s="448">
        <f>$D28*'Role substitution'!Q28-(IF('Role substitution'!Q51=0,0,$D28*'Role substitution'!Q28/'Role substitution'!Q51))</f>
        <v>0</v>
      </c>
      <c r="R28" s="448">
        <f>$D28*'Role substitution'!R28-(IF('Role substitution'!R51=0,0,$D28*'Role substitution'!R28/'Role substitution'!R51))</f>
        <v>0</v>
      </c>
      <c r="S28" s="448">
        <f>$D28*'Role substitution'!S28-(IF('Role substitution'!S51=0,0,$D28*'Role substitution'!S28/'Role substitution'!S51))</f>
        <v>0</v>
      </c>
      <c r="T28" s="448">
        <f>$D28*'Role substitution'!T28-(IF('Role substitution'!T51=0,0,$D28*'Role substitution'!T28/'Role substitution'!T51))</f>
        <v>0</v>
      </c>
      <c r="U28" s="448">
        <f>$D28*'Role substitution'!U28-(IF('Role substitution'!U51=0,0,$D28*'Role substitution'!U28/'Role substitution'!U51))</f>
        <v>0</v>
      </c>
      <c r="V28" s="448">
        <f>$D28*'Role substitution'!V28-(IF('Role substitution'!V51=0,0,$D28*'Role substitution'!V28/'Role substitution'!V51))</f>
        <v>0</v>
      </c>
      <c r="W28" s="448">
        <f>$D28*'Role substitution'!W28-(IF('Role substitution'!W51=0,0,$D28*'Role substitution'!W28/'Role substitution'!W51))</f>
        <v>0</v>
      </c>
      <c r="X28" s="448">
        <f>$D28*'Role substitution'!X28-(IF('Role substitution'!X51=0,0,$D28*'Role substitution'!X28/'Role substitution'!X51))</f>
        <v>0</v>
      </c>
      <c r="Y28" s="448">
        <f>$D28*'Role substitution'!Y28-(IF('Role substitution'!Y51=0,0,$D28*'Role substitution'!Y28/'Role substitution'!Y51))</f>
        <v>0</v>
      </c>
      <c r="Z28" s="448">
        <f>$D28*'Role substitution'!Z28-(IF('Role substitution'!Z51=0,0,$D28*'Role substitution'!Z28/'Role substitution'!Z51))</f>
        <v>0</v>
      </c>
      <c r="AA28" s="448">
        <f>$D28*'Role substitution'!AA28-(IF('Role substitution'!AA51=0,0,$D28*'Role substitution'!AA28/'Role substitution'!AA51))</f>
        <v>0</v>
      </c>
      <c r="AB28" s="448">
        <f>$D28*'Role substitution'!AB28-(IF('Role substitution'!AB51=0,0,$D28*'Role substitution'!AB28/'Role substitution'!AB51))</f>
        <v>0</v>
      </c>
      <c r="AC28" s="448">
        <f>$D28*'Role substitution'!AC28-(IF('Role substitution'!AC51=0,0,$D28*'Role substitution'!AC28/'Role substitution'!AC51))</f>
        <v>0</v>
      </c>
      <c r="AD28" s="816">
        <f t="shared" si="2"/>
        <v>0</v>
      </c>
    </row>
    <row r="29" spans="2:31" ht="20" customHeight="1"/>
    <row r="30" spans="2:31" ht="20" customHeight="1">
      <c r="C30" s="453"/>
      <c r="D30" s="459" t="s">
        <v>478</v>
      </c>
      <c r="E30" s="449">
        <f>SUM(E7:E16)+SUM(E19:E28)</f>
        <v>0</v>
      </c>
      <c r="F30" s="449">
        <f t="shared" ref="F30:AC30" si="3">SUM(F7:F16)+SUM(F19:F28)</f>
        <v>62</v>
      </c>
      <c r="G30" s="449">
        <f t="shared" si="3"/>
        <v>0</v>
      </c>
      <c r="H30" s="449">
        <f t="shared" si="3"/>
        <v>0</v>
      </c>
      <c r="I30" s="449">
        <f t="shared" si="3"/>
        <v>0</v>
      </c>
      <c r="J30" s="449">
        <f t="shared" si="3"/>
        <v>222.25</v>
      </c>
      <c r="K30" s="449">
        <f t="shared" si="3"/>
        <v>430</v>
      </c>
      <c r="L30" s="449">
        <f t="shared" si="3"/>
        <v>430</v>
      </c>
      <c r="M30" s="449">
        <f t="shared" si="3"/>
        <v>0</v>
      </c>
      <c r="N30" s="449">
        <f t="shared" si="3"/>
        <v>0</v>
      </c>
      <c r="O30" s="449">
        <f t="shared" si="3"/>
        <v>0</v>
      </c>
      <c r="P30" s="449">
        <f t="shared" si="3"/>
        <v>0</v>
      </c>
      <c r="Q30" s="449">
        <f t="shared" si="3"/>
        <v>0</v>
      </c>
      <c r="R30" s="449">
        <f t="shared" si="3"/>
        <v>0</v>
      </c>
      <c r="S30" s="449">
        <f t="shared" si="3"/>
        <v>0</v>
      </c>
      <c r="T30" s="449">
        <f t="shared" si="3"/>
        <v>9</v>
      </c>
      <c r="U30" s="449">
        <f t="shared" si="3"/>
        <v>0</v>
      </c>
      <c r="V30" s="449">
        <f t="shared" si="3"/>
        <v>686</v>
      </c>
      <c r="W30" s="449">
        <f t="shared" si="3"/>
        <v>0</v>
      </c>
      <c r="X30" s="449">
        <f t="shared" si="3"/>
        <v>0</v>
      </c>
      <c r="Y30" s="449">
        <f t="shared" si="3"/>
        <v>0</v>
      </c>
      <c r="Z30" s="449">
        <f t="shared" si="3"/>
        <v>0</v>
      </c>
      <c r="AA30" s="449">
        <f t="shared" si="3"/>
        <v>0</v>
      </c>
      <c r="AB30" s="449">
        <f t="shared" si="3"/>
        <v>0</v>
      </c>
      <c r="AC30" s="449">
        <f t="shared" si="3"/>
        <v>0</v>
      </c>
      <c r="AD30" s="451">
        <f t="shared" si="1"/>
        <v>1839.25</v>
      </c>
    </row>
    <row r="31" spans="2:31" ht="20" customHeight="1">
      <c r="D31" s="447"/>
    </row>
    <row r="32" spans="2:31" s="397" customFormat="1" ht="20" customHeight="1">
      <c r="B32" s="398"/>
      <c r="C32" s="445" t="s">
        <v>479</v>
      </c>
      <c r="D32" s="488" t="str">
        <f>'Policy options'!L6</f>
        <v>Current beds</v>
      </c>
      <c r="E32" s="403">
        <f ca="1">'Policy options'!N28</f>
        <v>0</v>
      </c>
      <c r="F32" s="403">
        <f ca="1">'Policy options'!O28</f>
        <v>-417.33749999999992</v>
      </c>
      <c r="G32" s="403">
        <f ca="1">'Policy options'!P28</f>
        <v>-22.524999999999999</v>
      </c>
      <c r="H32" s="403">
        <f ca="1">'Policy options'!Q28</f>
        <v>-18.4375</v>
      </c>
      <c r="I32" s="403">
        <f ca="1">'Policy options'!R28</f>
        <v>-14.520312499999999</v>
      </c>
      <c r="J32" s="403">
        <f ca="1">'Policy options'!S28</f>
        <v>66.512500000000003</v>
      </c>
      <c r="K32" s="403">
        <f ca="1">'Policy options'!T28</f>
        <v>1010</v>
      </c>
      <c r="L32" s="403">
        <f ca="1">'Policy options'!U28</f>
        <v>765</v>
      </c>
      <c r="M32" s="403">
        <f ca="1">'Policy options'!V28</f>
        <v>-1817.3515625</v>
      </c>
      <c r="N32" s="403">
        <f ca="1">'Policy options'!W28</f>
        <v>-215.24999999999997</v>
      </c>
      <c r="O32" s="403">
        <f ca="1">'Policy options'!X28</f>
        <v>-538.6</v>
      </c>
      <c r="P32" s="403">
        <f ca="1">'Policy options'!Y28</f>
        <v>-736.31022727272727</v>
      </c>
      <c r="Q32" s="403">
        <f ca="1">'Policy options'!Z28</f>
        <v>-29.682812500000001</v>
      </c>
      <c r="R32" s="403">
        <f ca="1">'Policy options'!AA28</f>
        <v>12.1875</v>
      </c>
      <c r="S32" s="403">
        <f ca="1">'Policy options'!AB28</f>
        <v>58.125</v>
      </c>
      <c r="T32" s="403">
        <f ca="1">'Policy options'!AC28</f>
        <v>-73.75</v>
      </c>
      <c r="U32" s="403">
        <f ca="1">'Policy options'!AD28</f>
        <v>-33.75</v>
      </c>
      <c r="V32" s="403">
        <f ca="1">'Policy options'!AE28</f>
        <v>8.125</v>
      </c>
      <c r="W32" s="403">
        <f ca="1">'Policy options'!AF28</f>
        <v>22.1875</v>
      </c>
      <c r="X32" s="403">
        <f ca="1">'Policy options'!AG28</f>
        <v>34.375</v>
      </c>
      <c r="Y32" s="403">
        <f ca="1">'Policy options'!AH28</f>
        <v>-9.375</v>
      </c>
      <c r="Z32" s="403">
        <f ca="1">'Policy options'!AI28</f>
        <v>44.375</v>
      </c>
      <c r="AA32" s="403">
        <f ca="1">'Policy options'!AJ28</f>
        <v>1510</v>
      </c>
      <c r="AB32" s="403">
        <f ca="1">'Policy options'!AK28</f>
        <v>0</v>
      </c>
      <c r="AC32" s="403">
        <f ca="1">'Policy options'!AL28</f>
        <v>0</v>
      </c>
      <c r="AD32" s="403">
        <f ca="1">'Policy options'!AM28</f>
        <v>-396.00241477272721</v>
      </c>
      <c r="AE32" s="401"/>
    </row>
    <row r="33" spans="2:31" ht="20" customHeight="1">
      <c r="B33" s="257"/>
      <c r="D33" s="413"/>
      <c r="E33" s="280"/>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1"/>
      <c r="AE33" s="59"/>
    </row>
    <row r="34" spans="2:31" ht="20" customHeight="1">
      <c r="C34" s="820"/>
      <c r="D34" s="821" t="s">
        <v>481</v>
      </c>
      <c r="E34" s="826">
        <f t="shared" ref="E34:AC34" si="4">SUM(E7:E16)</f>
        <v>0</v>
      </c>
      <c r="F34" s="826">
        <f t="shared" si="4"/>
        <v>17</v>
      </c>
      <c r="G34" s="826">
        <f t="shared" si="4"/>
        <v>0</v>
      </c>
      <c r="H34" s="826">
        <f t="shared" si="4"/>
        <v>0</v>
      </c>
      <c r="I34" s="826">
        <f t="shared" si="4"/>
        <v>0</v>
      </c>
      <c r="J34" s="826">
        <f t="shared" si="4"/>
        <v>206.25</v>
      </c>
      <c r="K34" s="826">
        <f t="shared" si="4"/>
        <v>430</v>
      </c>
      <c r="L34" s="826">
        <f t="shared" si="4"/>
        <v>430</v>
      </c>
      <c r="M34" s="826">
        <f t="shared" si="4"/>
        <v>0</v>
      </c>
      <c r="N34" s="826">
        <f t="shared" si="4"/>
        <v>0</v>
      </c>
      <c r="O34" s="826">
        <f t="shared" si="4"/>
        <v>0</v>
      </c>
      <c r="P34" s="826">
        <f t="shared" si="4"/>
        <v>0</v>
      </c>
      <c r="Q34" s="826">
        <f t="shared" si="4"/>
        <v>0</v>
      </c>
      <c r="R34" s="826">
        <f t="shared" si="4"/>
        <v>0</v>
      </c>
      <c r="S34" s="826">
        <f t="shared" si="4"/>
        <v>0</v>
      </c>
      <c r="T34" s="826">
        <f t="shared" si="4"/>
        <v>0</v>
      </c>
      <c r="U34" s="826">
        <f t="shared" si="4"/>
        <v>0</v>
      </c>
      <c r="V34" s="826">
        <f t="shared" si="4"/>
        <v>686</v>
      </c>
      <c r="W34" s="826">
        <f t="shared" si="4"/>
        <v>0</v>
      </c>
      <c r="X34" s="826">
        <f t="shared" si="4"/>
        <v>0</v>
      </c>
      <c r="Y34" s="826">
        <f t="shared" si="4"/>
        <v>0</v>
      </c>
      <c r="Z34" s="826">
        <f t="shared" si="4"/>
        <v>0</v>
      </c>
      <c r="AA34" s="826">
        <f t="shared" si="4"/>
        <v>0</v>
      </c>
      <c r="AB34" s="826">
        <f t="shared" si="4"/>
        <v>0</v>
      </c>
      <c r="AC34" s="827">
        <f t="shared" si="4"/>
        <v>0</v>
      </c>
      <c r="AD34" s="403">
        <f>SUM(E34:AC34)</f>
        <v>1769.25</v>
      </c>
    </row>
    <row r="35" spans="2:31" ht="20" customHeight="1">
      <c r="C35" s="822"/>
      <c r="D35" s="823" t="s">
        <v>482</v>
      </c>
      <c r="E35" s="828">
        <f t="shared" ref="E35:AC35" si="5">SUM(E19:E28)</f>
        <v>0</v>
      </c>
      <c r="F35" s="828">
        <f t="shared" si="5"/>
        <v>45</v>
      </c>
      <c r="G35" s="828">
        <f t="shared" si="5"/>
        <v>0</v>
      </c>
      <c r="H35" s="828">
        <f t="shared" si="5"/>
        <v>0</v>
      </c>
      <c r="I35" s="828">
        <f t="shared" si="5"/>
        <v>0</v>
      </c>
      <c r="J35" s="828">
        <f t="shared" si="5"/>
        <v>16</v>
      </c>
      <c r="K35" s="828">
        <f t="shared" si="5"/>
        <v>0</v>
      </c>
      <c r="L35" s="828">
        <f t="shared" si="5"/>
        <v>0</v>
      </c>
      <c r="M35" s="828">
        <f t="shared" si="5"/>
        <v>0</v>
      </c>
      <c r="N35" s="828">
        <f t="shared" si="5"/>
        <v>0</v>
      </c>
      <c r="O35" s="828">
        <f t="shared" si="5"/>
        <v>0</v>
      </c>
      <c r="P35" s="828">
        <f t="shared" si="5"/>
        <v>0</v>
      </c>
      <c r="Q35" s="828">
        <f t="shared" si="5"/>
        <v>0</v>
      </c>
      <c r="R35" s="828">
        <f t="shared" si="5"/>
        <v>0</v>
      </c>
      <c r="S35" s="828">
        <f t="shared" si="5"/>
        <v>0</v>
      </c>
      <c r="T35" s="828">
        <f t="shared" si="5"/>
        <v>9</v>
      </c>
      <c r="U35" s="828">
        <f t="shared" si="5"/>
        <v>0</v>
      </c>
      <c r="V35" s="828">
        <f t="shared" si="5"/>
        <v>0</v>
      </c>
      <c r="W35" s="828">
        <f t="shared" si="5"/>
        <v>0</v>
      </c>
      <c r="X35" s="828">
        <f t="shared" si="5"/>
        <v>0</v>
      </c>
      <c r="Y35" s="828">
        <f t="shared" si="5"/>
        <v>0</v>
      </c>
      <c r="Z35" s="828">
        <f t="shared" si="5"/>
        <v>0</v>
      </c>
      <c r="AA35" s="828">
        <f t="shared" si="5"/>
        <v>0</v>
      </c>
      <c r="AB35" s="828">
        <f t="shared" si="5"/>
        <v>0</v>
      </c>
      <c r="AC35" s="829">
        <f t="shared" si="5"/>
        <v>0</v>
      </c>
      <c r="AD35" s="403">
        <f>SUM(E35:AC35)</f>
        <v>70</v>
      </c>
    </row>
    <row r="36" spans="2:31" ht="20" customHeight="1">
      <c r="C36" s="824"/>
      <c r="D36" s="825" t="s">
        <v>483</v>
      </c>
      <c r="E36" s="828">
        <f>-E69</f>
        <v>0</v>
      </c>
      <c r="F36" s="828">
        <f t="shared" ref="F36:AC36" si="6">-F69</f>
        <v>0</v>
      </c>
      <c r="G36" s="828">
        <f t="shared" si="6"/>
        <v>0</v>
      </c>
      <c r="H36" s="828">
        <f t="shared" si="6"/>
        <v>0</v>
      </c>
      <c r="I36" s="828">
        <f t="shared" si="6"/>
        <v>0</v>
      </c>
      <c r="J36" s="828">
        <f t="shared" si="6"/>
        <v>-50</v>
      </c>
      <c r="K36" s="828">
        <f t="shared" si="6"/>
        <v>0</v>
      </c>
      <c r="L36" s="828">
        <f t="shared" si="6"/>
        <v>-20</v>
      </c>
      <c r="M36" s="828">
        <f t="shared" si="6"/>
        <v>0</v>
      </c>
      <c r="N36" s="828">
        <f t="shared" si="6"/>
        <v>0</v>
      </c>
      <c r="O36" s="828">
        <f t="shared" si="6"/>
        <v>0</v>
      </c>
      <c r="P36" s="828">
        <f t="shared" si="6"/>
        <v>0</v>
      </c>
      <c r="Q36" s="828">
        <f t="shared" si="6"/>
        <v>0</v>
      </c>
      <c r="R36" s="828">
        <f t="shared" si="6"/>
        <v>0</v>
      </c>
      <c r="S36" s="828">
        <f t="shared" si="6"/>
        <v>0</v>
      </c>
      <c r="T36" s="828">
        <f t="shared" si="6"/>
        <v>-10</v>
      </c>
      <c r="U36" s="828">
        <f t="shared" si="6"/>
        <v>0</v>
      </c>
      <c r="V36" s="828">
        <f t="shared" si="6"/>
        <v>0</v>
      </c>
      <c r="W36" s="828">
        <f t="shared" si="6"/>
        <v>0</v>
      </c>
      <c r="X36" s="828">
        <f t="shared" si="6"/>
        <v>0</v>
      </c>
      <c r="Y36" s="828">
        <f t="shared" si="6"/>
        <v>0</v>
      </c>
      <c r="Z36" s="828">
        <f t="shared" si="6"/>
        <v>0</v>
      </c>
      <c r="AA36" s="828">
        <f t="shared" si="6"/>
        <v>0</v>
      </c>
      <c r="AB36" s="828">
        <f t="shared" si="6"/>
        <v>0</v>
      </c>
      <c r="AC36" s="829">
        <f t="shared" si="6"/>
        <v>0</v>
      </c>
      <c r="AD36" s="403">
        <f>SUM(E36:AC36)</f>
        <v>-80</v>
      </c>
    </row>
    <row r="37" spans="2:31" ht="20" customHeight="1"/>
    <row r="38" spans="2:31" s="117" customFormat="1" ht="20" customHeight="1">
      <c r="B38" s="257"/>
      <c r="C38" s="388" t="s">
        <v>480</v>
      </c>
      <c r="D38" s="458"/>
      <c r="E38" s="403">
        <f ca="1">E32+E30</f>
        <v>0</v>
      </c>
      <c r="F38" s="403">
        <f ca="1">F32+F34+F35+F36</f>
        <v>-355.33749999999992</v>
      </c>
      <c r="G38" s="403">
        <f t="shared" ref="G38:AC38" ca="1" si="7">G32+G34+G35+G36</f>
        <v>-22.524999999999999</v>
      </c>
      <c r="H38" s="403">
        <f t="shared" ca="1" si="7"/>
        <v>-18.4375</v>
      </c>
      <c r="I38" s="403">
        <f t="shared" ca="1" si="7"/>
        <v>-14.520312499999999</v>
      </c>
      <c r="J38" s="403">
        <f t="shared" ca="1" si="7"/>
        <v>238.76249999999999</v>
      </c>
      <c r="K38" s="403">
        <f t="shared" ca="1" si="7"/>
        <v>1440</v>
      </c>
      <c r="L38" s="403">
        <f t="shared" ca="1" si="7"/>
        <v>1175</v>
      </c>
      <c r="M38" s="403">
        <f t="shared" ca="1" si="7"/>
        <v>-1817.3515625</v>
      </c>
      <c r="N38" s="403">
        <f t="shared" ca="1" si="7"/>
        <v>-215.24999999999997</v>
      </c>
      <c r="O38" s="403">
        <f t="shared" ca="1" si="7"/>
        <v>-538.6</v>
      </c>
      <c r="P38" s="403">
        <f t="shared" ca="1" si="7"/>
        <v>-736.31022727272727</v>
      </c>
      <c r="Q38" s="403">
        <f t="shared" ca="1" si="7"/>
        <v>-29.682812500000001</v>
      </c>
      <c r="R38" s="403">
        <f t="shared" ca="1" si="7"/>
        <v>12.1875</v>
      </c>
      <c r="S38" s="403">
        <f t="shared" ca="1" si="7"/>
        <v>58.125</v>
      </c>
      <c r="T38" s="403">
        <f t="shared" ca="1" si="7"/>
        <v>-74.75</v>
      </c>
      <c r="U38" s="403">
        <f t="shared" ca="1" si="7"/>
        <v>-33.75</v>
      </c>
      <c r="V38" s="403">
        <f t="shared" ca="1" si="7"/>
        <v>694.125</v>
      </c>
      <c r="W38" s="403">
        <f t="shared" ca="1" si="7"/>
        <v>22.1875</v>
      </c>
      <c r="X38" s="403">
        <f t="shared" ca="1" si="7"/>
        <v>34.375</v>
      </c>
      <c r="Y38" s="403">
        <f t="shared" ca="1" si="7"/>
        <v>-9.375</v>
      </c>
      <c r="Z38" s="403">
        <f t="shared" ca="1" si="7"/>
        <v>44.375</v>
      </c>
      <c r="AA38" s="403">
        <f t="shared" ca="1" si="7"/>
        <v>1510</v>
      </c>
      <c r="AB38" s="403">
        <f t="shared" ca="1" si="7"/>
        <v>0</v>
      </c>
      <c r="AC38" s="403">
        <f t="shared" ca="1" si="7"/>
        <v>0</v>
      </c>
      <c r="AD38" s="403">
        <f ca="1">SUM(E38:AC38)</f>
        <v>1363.2475852272726</v>
      </c>
      <c r="AE38" s="59"/>
    </row>
    <row r="39" spans="2:31" ht="20" customHeight="1"/>
    <row r="40" spans="2:31" ht="20" customHeight="1"/>
    <row r="41" spans="2:31" ht="20" hidden="1" customHeight="1"/>
    <row r="42" spans="2:31" ht="20" hidden="1" customHeight="1"/>
    <row r="43" spans="2:31" ht="20" hidden="1" customHeight="1">
      <c r="C43" s="830" t="s">
        <v>93</v>
      </c>
      <c r="D43" s="820"/>
    </row>
    <row r="44" spans="2:31" ht="20" hidden="1" customHeight="1">
      <c r="C44" s="831" t="s">
        <v>94</v>
      </c>
      <c r="D44" s="832" t="s">
        <v>88</v>
      </c>
      <c r="E44" s="484">
        <v>1</v>
      </c>
      <c r="F44" s="484">
        <v>2</v>
      </c>
      <c r="G44" s="484">
        <v>3</v>
      </c>
      <c r="H44" s="484">
        <v>4</v>
      </c>
      <c r="I44" s="484">
        <v>5</v>
      </c>
      <c r="J44" s="484">
        <v>6</v>
      </c>
      <c r="K44" s="484">
        <v>7</v>
      </c>
      <c r="L44" s="484">
        <v>8</v>
      </c>
      <c r="M44" s="484">
        <v>9</v>
      </c>
      <c r="N44" s="484">
        <v>10</v>
      </c>
      <c r="O44" s="484">
        <v>11</v>
      </c>
      <c r="P44" s="484">
        <v>12</v>
      </c>
      <c r="Q44" s="484">
        <v>13</v>
      </c>
      <c r="R44" s="484">
        <v>14</v>
      </c>
      <c r="S44" s="484">
        <v>15</v>
      </c>
      <c r="T44" s="484">
        <v>16</v>
      </c>
      <c r="U44" s="484">
        <v>17</v>
      </c>
      <c r="V44" s="484">
        <v>18</v>
      </c>
      <c r="W44" s="484">
        <v>19</v>
      </c>
      <c r="X44" s="484">
        <v>20</v>
      </c>
      <c r="Y44" s="484">
        <v>21</v>
      </c>
      <c r="Z44" s="484">
        <v>22</v>
      </c>
      <c r="AA44" s="484">
        <v>23</v>
      </c>
      <c r="AB44" s="484">
        <v>24</v>
      </c>
      <c r="AC44" s="396">
        <v>25</v>
      </c>
      <c r="AD44" s="485" t="s">
        <v>4</v>
      </c>
      <c r="AE44" s="59"/>
    </row>
    <row r="45" spans="2:31" ht="20" hidden="1" customHeight="1">
      <c r="B45" s="2">
        <v>1</v>
      </c>
      <c r="C45" s="808" t="str">
        <f>IF('Role substitution'!C19=0, "", 'Role substitution'!C19)</f>
        <v>Специалист-профессионал по сестринской помощи (палатный)</v>
      </c>
      <c r="D45" s="810">
        <f>D19</f>
        <v>100</v>
      </c>
      <c r="E45" s="448">
        <f>$D19*'Role substitution'!E19</f>
        <v>0</v>
      </c>
      <c r="F45" s="448">
        <f>$D19*'Role substitution'!F19</f>
        <v>0</v>
      </c>
      <c r="G45" s="448">
        <f>$D19*'Role substitution'!G19</f>
        <v>0</v>
      </c>
      <c r="H45" s="448">
        <f>$D19*'Role substitution'!H19</f>
        <v>0</v>
      </c>
      <c r="I45" s="448">
        <f>$D19*'Role substitution'!I19</f>
        <v>0</v>
      </c>
      <c r="J45" s="448">
        <f>$D19*'Role substitution'!J19</f>
        <v>20</v>
      </c>
      <c r="K45" s="448">
        <f>$D19*'Role substitution'!K19</f>
        <v>0</v>
      </c>
      <c r="L45" s="448">
        <f>$D19*'Role substitution'!L19</f>
        <v>0</v>
      </c>
      <c r="M45" s="448">
        <f>$D19*'Role substitution'!M19</f>
        <v>0</v>
      </c>
      <c r="N45" s="448">
        <f>$D19*'Role substitution'!N19</f>
        <v>0</v>
      </c>
      <c r="O45" s="448">
        <f>$D19*'Role substitution'!O19</f>
        <v>0</v>
      </c>
      <c r="P45" s="448">
        <f>$D19*'Role substitution'!P19</f>
        <v>0</v>
      </c>
      <c r="Q45" s="448">
        <f>$D19*'Role substitution'!Q19</f>
        <v>0</v>
      </c>
      <c r="R45" s="448">
        <f>$D19*'Role substitution'!R19</f>
        <v>0</v>
      </c>
      <c r="S45" s="448">
        <f>$D19*'Role substitution'!S19</f>
        <v>0</v>
      </c>
      <c r="T45" s="448">
        <f>$D19*'Role substitution'!T19</f>
        <v>0</v>
      </c>
      <c r="U45" s="448">
        <f>$D19*'Role substitution'!U19</f>
        <v>0</v>
      </c>
      <c r="V45" s="448">
        <f>$D19*'Role substitution'!V19</f>
        <v>0</v>
      </c>
      <c r="W45" s="448">
        <f>$D19*'Role substitution'!W19</f>
        <v>0</v>
      </c>
      <c r="X45" s="448">
        <f>$D19*'Role substitution'!X19</f>
        <v>0</v>
      </c>
      <c r="Y45" s="448">
        <f>$D19*'Role substitution'!Y19</f>
        <v>0</v>
      </c>
      <c r="Z45" s="448">
        <f>$D19*'Role substitution'!Z19</f>
        <v>0</v>
      </c>
      <c r="AA45" s="448">
        <f>$D19*'Role substitution'!AA19</f>
        <v>0</v>
      </c>
      <c r="AB45" s="448">
        <f>$D19*'Role substitution'!AB19</f>
        <v>0</v>
      </c>
      <c r="AC45" s="448">
        <f>$D19*'Role substitution'!AC19</f>
        <v>0</v>
      </c>
      <c r="AD45" s="816">
        <f>SUM(E45:AC45)</f>
        <v>20</v>
      </c>
    </row>
    <row r="46" spans="2:31" ht="20" hidden="1" customHeight="1">
      <c r="B46" s="2">
        <v>2</v>
      </c>
      <c r="C46" s="808" t="str">
        <f>IF('Role substitution'!C20=0, "", 'Role substitution'!C20)</f>
        <v xml:space="preserve">Врач-специалист (госпитальная медицина) </v>
      </c>
      <c r="D46" s="810">
        <f t="shared" ref="D46:D54" si="8">D20</f>
        <v>100</v>
      </c>
      <c r="E46" s="448">
        <f>$D20*'Role substitution'!E20</f>
        <v>0</v>
      </c>
      <c r="F46" s="448">
        <f>$D20*'Role substitution'!F20</f>
        <v>50</v>
      </c>
      <c r="G46" s="448">
        <f>$D20*'Role substitution'!G20</f>
        <v>0</v>
      </c>
      <c r="H46" s="448">
        <f>$D20*'Role substitution'!H20</f>
        <v>0</v>
      </c>
      <c r="I46" s="448">
        <f>$D20*'Role substitution'!I20</f>
        <v>0</v>
      </c>
      <c r="J46" s="448">
        <f>$D20*'Role substitution'!J20</f>
        <v>0</v>
      </c>
      <c r="K46" s="448">
        <f>$D20*'Role substitution'!K20</f>
        <v>0</v>
      </c>
      <c r="L46" s="448">
        <f>$D20*'Role substitution'!L20</f>
        <v>0</v>
      </c>
      <c r="M46" s="448">
        <f>$D20*'Role substitution'!M20</f>
        <v>0</v>
      </c>
      <c r="N46" s="448">
        <f>$D20*'Role substitution'!N20</f>
        <v>0</v>
      </c>
      <c r="O46" s="448">
        <f>$D20*'Role substitution'!O20</f>
        <v>0</v>
      </c>
      <c r="P46" s="448">
        <f>$D20*'Role substitution'!P20</f>
        <v>0</v>
      </c>
      <c r="Q46" s="448">
        <f>$D20*'Role substitution'!Q20</f>
        <v>0</v>
      </c>
      <c r="R46" s="448">
        <f>$D20*'Role substitution'!R20</f>
        <v>0</v>
      </c>
      <c r="S46" s="448">
        <f>$D20*'Role substitution'!S20</f>
        <v>0</v>
      </c>
      <c r="T46" s="448">
        <f>$D20*'Role substitution'!T20</f>
        <v>0</v>
      </c>
      <c r="U46" s="448">
        <f>$D20*'Role substitution'!U20</f>
        <v>0</v>
      </c>
      <c r="V46" s="448">
        <f>$D20*'Role substitution'!V20</f>
        <v>0</v>
      </c>
      <c r="W46" s="448">
        <f>$D20*'Role substitution'!W20</f>
        <v>0</v>
      </c>
      <c r="X46" s="448">
        <f>$D20*'Role substitution'!X20</f>
        <v>0</v>
      </c>
      <c r="Y46" s="448">
        <f>$D20*'Role substitution'!Y20</f>
        <v>0</v>
      </c>
      <c r="Z46" s="448">
        <f>$D20*'Role substitution'!Z20</f>
        <v>0</v>
      </c>
      <c r="AA46" s="448">
        <f>$D20*'Role substitution'!AA20</f>
        <v>0</v>
      </c>
      <c r="AB46" s="448">
        <f>$D20*'Role substitution'!AB20</f>
        <v>0</v>
      </c>
      <c r="AC46" s="448">
        <f>$D20*'Role substitution'!AC20</f>
        <v>0</v>
      </c>
      <c r="AD46" s="816">
        <f t="shared" ref="AD46:AD54" si="9">SUM(E46:AC46)</f>
        <v>50</v>
      </c>
    </row>
    <row r="47" spans="2:31" ht="20" hidden="1" customHeight="1">
      <c r="B47" s="2">
        <v>3</v>
      </c>
      <c r="C47" s="808" t="str">
        <f>IF('Role substitution'!C21=0, "", 'Role substitution'!C21)</f>
        <v>Фармацевт</v>
      </c>
      <c r="D47" s="810">
        <f t="shared" si="8"/>
        <v>100</v>
      </c>
      <c r="E47" s="448">
        <f>$D21*'Role substitution'!E21</f>
        <v>0</v>
      </c>
      <c r="F47" s="448">
        <f>$D21*'Role substitution'!F21</f>
        <v>0</v>
      </c>
      <c r="G47" s="448">
        <f>$D21*'Role substitution'!G21</f>
        <v>0</v>
      </c>
      <c r="H47" s="448">
        <f>$D21*'Role substitution'!H21</f>
        <v>0</v>
      </c>
      <c r="I47" s="448">
        <f>$D21*'Role substitution'!I21</f>
        <v>0</v>
      </c>
      <c r="J47" s="448">
        <f>$D21*'Role substitution'!J21</f>
        <v>0</v>
      </c>
      <c r="K47" s="448">
        <f>$D21*'Role substitution'!K21</f>
        <v>0</v>
      </c>
      <c r="L47" s="448">
        <f>$D21*'Role substitution'!L21</f>
        <v>0</v>
      </c>
      <c r="M47" s="448">
        <f>$D21*'Role substitution'!M21</f>
        <v>0</v>
      </c>
      <c r="N47" s="448">
        <f>$D21*'Role substitution'!N21</f>
        <v>0</v>
      </c>
      <c r="O47" s="448">
        <f>$D21*'Role substitution'!O21</f>
        <v>0</v>
      </c>
      <c r="P47" s="448">
        <f>$D21*'Role substitution'!P21</f>
        <v>0</v>
      </c>
      <c r="Q47" s="448">
        <f>$D21*'Role substitution'!Q21</f>
        <v>0</v>
      </c>
      <c r="R47" s="448">
        <f>$D21*'Role substitution'!R21</f>
        <v>0</v>
      </c>
      <c r="S47" s="448">
        <f>$D21*'Role substitution'!S21</f>
        <v>0</v>
      </c>
      <c r="T47" s="448">
        <f>$D21*'Role substitution'!T21</f>
        <v>10</v>
      </c>
      <c r="U47" s="448">
        <f>$D21*'Role substitution'!U21</f>
        <v>0</v>
      </c>
      <c r="V47" s="448">
        <f>$D21*'Role substitution'!V21</f>
        <v>0</v>
      </c>
      <c r="W47" s="448">
        <f>$D21*'Role substitution'!W21</f>
        <v>0</v>
      </c>
      <c r="X47" s="448">
        <f>$D21*'Role substitution'!X21</f>
        <v>0</v>
      </c>
      <c r="Y47" s="448">
        <f>$D21*'Role substitution'!Y21</f>
        <v>0</v>
      </c>
      <c r="Z47" s="448">
        <f>$D21*'Role substitution'!Z21</f>
        <v>0</v>
      </c>
      <c r="AA47" s="448">
        <f>$D21*'Role substitution'!AA21</f>
        <v>0</v>
      </c>
      <c r="AB47" s="448">
        <f>$D21*'Role substitution'!AB21</f>
        <v>0</v>
      </c>
      <c r="AC47" s="448">
        <f>$D21*'Role substitution'!AC21</f>
        <v>0</v>
      </c>
      <c r="AD47" s="816">
        <f t="shared" si="9"/>
        <v>10</v>
      </c>
    </row>
    <row r="48" spans="2:31" ht="20" hidden="1" customHeight="1">
      <c r="B48" s="2">
        <v>4</v>
      </c>
      <c r="C48" s="808" t="str">
        <f>IF('Role substitution'!C22=0, "", 'Role substitution'!C22)</f>
        <v/>
      </c>
      <c r="D48" s="810">
        <f t="shared" si="8"/>
        <v>0</v>
      </c>
      <c r="E48" s="448">
        <f>$D22*'Role substitution'!E22</f>
        <v>0</v>
      </c>
      <c r="F48" s="448">
        <f>$D22*'Role substitution'!F22</f>
        <v>0</v>
      </c>
      <c r="G48" s="448">
        <f>$D22*'Role substitution'!G22</f>
        <v>0</v>
      </c>
      <c r="H48" s="448">
        <f>$D22*'Role substitution'!H22</f>
        <v>0</v>
      </c>
      <c r="I48" s="448">
        <f>$D22*'Role substitution'!I22</f>
        <v>0</v>
      </c>
      <c r="J48" s="448">
        <f>$D22*'Role substitution'!J22</f>
        <v>0</v>
      </c>
      <c r="K48" s="448">
        <f>$D22*'Role substitution'!K22</f>
        <v>0</v>
      </c>
      <c r="L48" s="448">
        <f>$D22*'Role substitution'!L22</f>
        <v>0</v>
      </c>
      <c r="M48" s="448">
        <f>$D22*'Role substitution'!M22</f>
        <v>0</v>
      </c>
      <c r="N48" s="448">
        <f>$D22*'Role substitution'!N22</f>
        <v>0</v>
      </c>
      <c r="O48" s="448">
        <f>$D22*'Role substitution'!O22</f>
        <v>0</v>
      </c>
      <c r="P48" s="448">
        <f>$D22*'Role substitution'!P22</f>
        <v>0</v>
      </c>
      <c r="Q48" s="448">
        <f>$D22*'Role substitution'!Q22</f>
        <v>0</v>
      </c>
      <c r="R48" s="448">
        <f>$D22*'Role substitution'!R22</f>
        <v>0</v>
      </c>
      <c r="S48" s="448">
        <f>$D22*'Role substitution'!S22</f>
        <v>0</v>
      </c>
      <c r="T48" s="448">
        <f>$D22*'Role substitution'!T22</f>
        <v>0</v>
      </c>
      <c r="U48" s="448">
        <f>$D22*'Role substitution'!U22</f>
        <v>0</v>
      </c>
      <c r="V48" s="448">
        <f>$D22*'Role substitution'!V22</f>
        <v>0</v>
      </c>
      <c r="W48" s="448">
        <f>$D22*'Role substitution'!W22</f>
        <v>0</v>
      </c>
      <c r="X48" s="448">
        <f>$D22*'Role substitution'!X22</f>
        <v>0</v>
      </c>
      <c r="Y48" s="448">
        <f>$D22*'Role substitution'!Y22</f>
        <v>0</v>
      </c>
      <c r="Z48" s="448">
        <f>$D22*'Role substitution'!Z22</f>
        <v>0</v>
      </c>
      <c r="AA48" s="448">
        <f>$D22*'Role substitution'!AA22</f>
        <v>0</v>
      </c>
      <c r="AB48" s="448">
        <f>$D22*'Role substitution'!AB22</f>
        <v>0</v>
      </c>
      <c r="AC48" s="448">
        <f>$D22*'Role substitution'!AC22</f>
        <v>0</v>
      </c>
      <c r="AD48" s="816">
        <f t="shared" si="9"/>
        <v>0</v>
      </c>
    </row>
    <row r="49" spans="2:30" ht="20" hidden="1" customHeight="1">
      <c r="B49" s="2">
        <v>5</v>
      </c>
      <c r="C49" s="808" t="str">
        <f>IF('Role substitution'!C23=0, "", 'Role substitution'!C23)</f>
        <v/>
      </c>
      <c r="D49" s="810">
        <f t="shared" si="8"/>
        <v>0</v>
      </c>
      <c r="E49" s="448">
        <f>$D23*'Role substitution'!E23</f>
        <v>0</v>
      </c>
      <c r="F49" s="448">
        <f>$D23*'Role substitution'!F23</f>
        <v>0</v>
      </c>
      <c r="G49" s="448">
        <f>$D23*'Role substitution'!G23</f>
        <v>0</v>
      </c>
      <c r="H49" s="448">
        <f>$D23*'Role substitution'!H23</f>
        <v>0</v>
      </c>
      <c r="I49" s="448">
        <f>$D23*'Role substitution'!I23</f>
        <v>0</v>
      </c>
      <c r="J49" s="448">
        <f>$D23*'Role substitution'!J23</f>
        <v>0</v>
      </c>
      <c r="K49" s="448">
        <f>$D23*'Role substitution'!K23</f>
        <v>0</v>
      </c>
      <c r="L49" s="448">
        <f>$D23*'Role substitution'!L23</f>
        <v>0</v>
      </c>
      <c r="M49" s="448">
        <f>$D23*'Role substitution'!M23</f>
        <v>0</v>
      </c>
      <c r="N49" s="448">
        <f>$D23*'Role substitution'!N23</f>
        <v>0</v>
      </c>
      <c r="O49" s="448">
        <f>$D23*'Role substitution'!O23</f>
        <v>0</v>
      </c>
      <c r="P49" s="448">
        <f>$D23*'Role substitution'!P23</f>
        <v>0</v>
      </c>
      <c r="Q49" s="448">
        <f>$D23*'Role substitution'!Q23</f>
        <v>0</v>
      </c>
      <c r="R49" s="448">
        <f>$D23*'Role substitution'!R23</f>
        <v>0</v>
      </c>
      <c r="S49" s="448">
        <f>$D23*'Role substitution'!S23</f>
        <v>0</v>
      </c>
      <c r="T49" s="448">
        <f>$D23*'Role substitution'!T23</f>
        <v>0</v>
      </c>
      <c r="U49" s="448">
        <f>$D23*'Role substitution'!U23</f>
        <v>0</v>
      </c>
      <c r="V49" s="448">
        <f>$D23*'Role substitution'!V23</f>
        <v>0</v>
      </c>
      <c r="W49" s="448">
        <f>$D23*'Role substitution'!W23</f>
        <v>0</v>
      </c>
      <c r="X49" s="448">
        <f>$D23*'Role substitution'!X23</f>
        <v>0</v>
      </c>
      <c r="Y49" s="448">
        <f>$D23*'Role substitution'!Y23</f>
        <v>0</v>
      </c>
      <c r="Z49" s="448">
        <f>$D23*'Role substitution'!Z23</f>
        <v>0</v>
      </c>
      <c r="AA49" s="448">
        <f>$D23*'Role substitution'!AA23</f>
        <v>0</v>
      </c>
      <c r="AB49" s="448">
        <f>$D23*'Role substitution'!AB23</f>
        <v>0</v>
      </c>
      <c r="AC49" s="448">
        <f>$D23*'Role substitution'!AC23</f>
        <v>0</v>
      </c>
      <c r="AD49" s="816">
        <f t="shared" si="9"/>
        <v>0</v>
      </c>
    </row>
    <row r="50" spans="2:30" ht="20" hidden="1" customHeight="1">
      <c r="B50" s="2">
        <v>6</v>
      </c>
      <c r="C50" s="808" t="str">
        <f>IF('Role substitution'!C24=0, "", 'Role substitution'!C24)</f>
        <v/>
      </c>
      <c r="D50" s="810">
        <f t="shared" si="8"/>
        <v>0</v>
      </c>
      <c r="E50" s="448">
        <f>$D24*'Role substitution'!E24</f>
        <v>0</v>
      </c>
      <c r="F50" s="448">
        <f>$D24*'Role substitution'!F24</f>
        <v>0</v>
      </c>
      <c r="G50" s="448">
        <f>$D24*'Role substitution'!G24</f>
        <v>0</v>
      </c>
      <c r="H50" s="448">
        <f>$D24*'Role substitution'!H24</f>
        <v>0</v>
      </c>
      <c r="I50" s="448">
        <f>$D24*'Role substitution'!I24</f>
        <v>0</v>
      </c>
      <c r="J50" s="448">
        <f>$D24*'Role substitution'!J24</f>
        <v>0</v>
      </c>
      <c r="K50" s="448">
        <f>$D24*'Role substitution'!K24</f>
        <v>0</v>
      </c>
      <c r="L50" s="448">
        <f>$D24*'Role substitution'!L24</f>
        <v>0</v>
      </c>
      <c r="M50" s="448">
        <f>$D24*'Role substitution'!M24</f>
        <v>0</v>
      </c>
      <c r="N50" s="448">
        <f>$D24*'Role substitution'!N24</f>
        <v>0</v>
      </c>
      <c r="O50" s="448">
        <f>$D24*'Role substitution'!O24</f>
        <v>0</v>
      </c>
      <c r="P50" s="448">
        <f>$D24*'Role substitution'!P24</f>
        <v>0</v>
      </c>
      <c r="Q50" s="448">
        <f>$D24*'Role substitution'!Q24</f>
        <v>0</v>
      </c>
      <c r="R50" s="448">
        <f>$D24*'Role substitution'!R24</f>
        <v>0</v>
      </c>
      <c r="S50" s="448">
        <f>$D24*'Role substitution'!S24</f>
        <v>0</v>
      </c>
      <c r="T50" s="448">
        <f>$D24*'Role substitution'!T24</f>
        <v>0</v>
      </c>
      <c r="U50" s="448">
        <f>$D24*'Role substitution'!U24</f>
        <v>0</v>
      </c>
      <c r="V50" s="448">
        <f>$D24*'Role substitution'!V24</f>
        <v>0</v>
      </c>
      <c r="W50" s="448">
        <f>$D24*'Role substitution'!W24</f>
        <v>0</v>
      </c>
      <c r="X50" s="448">
        <f>$D24*'Role substitution'!X24</f>
        <v>0</v>
      </c>
      <c r="Y50" s="448">
        <f>$D24*'Role substitution'!Y24</f>
        <v>0</v>
      </c>
      <c r="Z50" s="448">
        <f>$D24*'Role substitution'!Z24</f>
        <v>0</v>
      </c>
      <c r="AA50" s="448">
        <f>$D24*'Role substitution'!AA24</f>
        <v>0</v>
      </c>
      <c r="AB50" s="448">
        <f>$D24*'Role substitution'!AB24</f>
        <v>0</v>
      </c>
      <c r="AC50" s="448">
        <f>$D24*'Role substitution'!AC24</f>
        <v>0</v>
      </c>
      <c r="AD50" s="816">
        <f t="shared" si="9"/>
        <v>0</v>
      </c>
    </row>
    <row r="51" spans="2:30" ht="20" hidden="1" customHeight="1">
      <c r="B51" s="2">
        <v>7</v>
      </c>
      <c r="C51" s="808" t="str">
        <f>IF('Role substitution'!C25=0, "", 'Role substitution'!C25)</f>
        <v/>
      </c>
      <c r="D51" s="810">
        <f t="shared" si="8"/>
        <v>0</v>
      </c>
      <c r="E51" s="448">
        <f>$D25*'Role substitution'!E25</f>
        <v>0</v>
      </c>
      <c r="F51" s="448">
        <f>$D25*'Role substitution'!F25</f>
        <v>0</v>
      </c>
      <c r="G51" s="448">
        <f>$D25*'Role substitution'!G25</f>
        <v>0</v>
      </c>
      <c r="H51" s="448">
        <f>$D25*'Role substitution'!H25</f>
        <v>0</v>
      </c>
      <c r="I51" s="448">
        <f>$D25*'Role substitution'!I25</f>
        <v>0</v>
      </c>
      <c r="J51" s="448">
        <f>$D25*'Role substitution'!J25</f>
        <v>0</v>
      </c>
      <c r="K51" s="448">
        <f>$D25*'Role substitution'!K25</f>
        <v>0</v>
      </c>
      <c r="L51" s="448">
        <f>$D25*'Role substitution'!L25</f>
        <v>0</v>
      </c>
      <c r="M51" s="448">
        <f>$D25*'Role substitution'!M25</f>
        <v>0</v>
      </c>
      <c r="N51" s="448">
        <f>$D25*'Role substitution'!N25</f>
        <v>0</v>
      </c>
      <c r="O51" s="448">
        <f>$D25*'Role substitution'!O25</f>
        <v>0</v>
      </c>
      <c r="P51" s="448">
        <f>$D25*'Role substitution'!P25</f>
        <v>0</v>
      </c>
      <c r="Q51" s="448">
        <f>$D25*'Role substitution'!Q25</f>
        <v>0</v>
      </c>
      <c r="R51" s="448">
        <f>$D25*'Role substitution'!R25</f>
        <v>0</v>
      </c>
      <c r="S51" s="448">
        <f>$D25*'Role substitution'!S25</f>
        <v>0</v>
      </c>
      <c r="T51" s="448">
        <f>$D25*'Role substitution'!T25</f>
        <v>0</v>
      </c>
      <c r="U51" s="448">
        <f>$D25*'Role substitution'!U25</f>
        <v>0</v>
      </c>
      <c r="V51" s="448">
        <f>$D25*'Role substitution'!V25</f>
        <v>0</v>
      </c>
      <c r="W51" s="448">
        <f>$D25*'Role substitution'!W25</f>
        <v>0</v>
      </c>
      <c r="X51" s="448">
        <f>$D25*'Role substitution'!X25</f>
        <v>0</v>
      </c>
      <c r="Y51" s="448">
        <f>$D25*'Role substitution'!Y25</f>
        <v>0</v>
      </c>
      <c r="Z51" s="448">
        <f>$D25*'Role substitution'!Z25</f>
        <v>0</v>
      </c>
      <c r="AA51" s="448">
        <f>$D25*'Role substitution'!AA25</f>
        <v>0</v>
      </c>
      <c r="AB51" s="448">
        <f>$D25*'Role substitution'!AB25</f>
        <v>0</v>
      </c>
      <c r="AC51" s="448">
        <f>$D25*'Role substitution'!AC25</f>
        <v>0</v>
      </c>
      <c r="AD51" s="816">
        <f t="shared" si="9"/>
        <v>0</v>
      </c>
    </row>
    <row r="52" spans="2:30" ht="20" hidden="1" customHeight="1">
      <c r="B52" s="2">
        <v>8</v>
      </c>
      <c r="C52" s="808" t="str">
        <f>IF('Role substitution'!C26=0, "", 'Role substitution'!C26)</f>
        <v/>
      </c>
      <c r="D52" s="810">
        <f t="shared" si="8"/>
        <v>0</v>
      </c>
      <c r="E52" s="448">
        <f>$D26*'Role substitution'!E26</f>
        <v>0</v>
      </c>
      <c r="F52" s="448">
        <f>$D26*'Role substitution'!F26</f>
        <v>0</v>
      </c>
      <c r="G52" s="448">
        <f>$D26*'Role substitution'!G26</f>
        <v>0</v>
      </c>
      <c r="H52" s="448">
        <f>$D26*'Role substitution'!H26</f>
        <v>0</v>
      </c>
      <c r="I52" s="448">
        <f>$D26*'Role substitution'!I26</f>
        <v>0</v>
      </c>
      <c r="J52" s="448">
        <f>$D26*'Role substitution'!J26</f>
        <v>0</v>
      </c>
      <c r="K52" s="448">
        <f>$D26*'Role substitution'!K26</f>
        <v>0</v>
      </c>
      <c r="L52" s="448">
        <f>$D26*'Role substitution'!L26</f>
        <v>0</v>
      </c>
      <c r="M52" s="448">
        <f>$D26*'Role substitution'!M26</f>
        <v>0</v>
      </c>
      <c r="N52" s="448">
        <f>$D26*'Role substitution'!N26</f>
        <v>0</v>
      </c>
      <c r="O52" s="448">
        <f>$D26*'Role substitution'!O26</f>
        <v>0</v>
      </c>
      <c r="P52" s="448">
        <f>$D26*'Role substitution'!P26</f>
        <v>0</v>
      </c>
      <c r="Q52" s="448">
        <f>$D26*'Role substitution'!Q26</f>
        <v>0</v>
      </c>
      <c r="R52" s="448">
        <f>$D26*'Role substitution'!R26</f>
        <v>0</v>
      </c>
      <c r="S52" s="448">
        <f>$D26*'Role substitution'!S26</f>
        <v>0</v>
      </c>
      <c r="T52" s="448">
        <f>$D26*'Role substitution'!T26</f>
        <v>0</v>
      </c>
      <c r="U52" s="448">
        <f>$D26*'Role substitution'!U26</f>
        <v>0</v>
      </c>
      <c r="V52" s="448">
        <f>$D26*'Role substitution'!V26</f>
        <v>0</v>
      </c>
      <c r="W52" s="448">
        <f>$D26*'Role substitution'!W26</f>
        <v>0</v>
      </c>
      <c r="X52" s="448">
        <f>$D26*'Role substitution'!X26</f>
        <v>0</v>
      </c>
      <c r="Y52" s="448">
        <f>$D26*'Role substitution'!Y26</f>
        <v>0</v>
      </c>
      <c r="Z52" s="448">
        <f>$D26*'Role substitution'!Z26</f>
        <v>0</v>
      </c>
      <c r="AA52" s="448">
        <f>$D26*'Role substitution'!AA26</f>
        <v>0</v>
      </c>
      <c r="AB52" s="448">
        <f>$D26*'Role substitution'!AB26</f>
        <v>0</v>
      </c>
      <c r="AC52" s="448">
        <f>$D26*'Role substitution'!AC26</f>
        <v>0</v>
      </c>
      <c r="AD52" s="816">
        <f t="shared" si="9"/>
        <v>0</v>
      </c>
    </row>
    <row r="53" spans="2:30" ht="20" hidden="1" customHeight="1">
      <c r="B53" s="2">
        <v>9</v>
      </c>
      <c r="C53" s="808" t="str">
        <f>IF('Role substitution'!C27=0, "", 'Role substitution'!C27)</f>
        <v/>
      </c>
      <c r="D53" s="810">
        <f t="shared" si="8"/>
        <v>0</v>
      </c>
      <c r="E53" s="448">
        <f>$D27*'Role substitution'!E27</f>
        <v>0</v>
      </c>
      <c r="F53" s="448">
        <f>$D27*'Role substitution'!F27</f>
        <v>0</v>
      </c>
      <c r="G53" s="448">
        <f>$D27*'Role substitution'!G27</f>
        <v>0</v>
      </c>
      <c r="H53" s="448">
        <f>$D27*'Role substitution'!H27</f>
        <v>0</v>
      </c>
      <c r="I53" s="448">
        <f>$D27*'Role substitution'!I27</f>
        <v>0</v>
      </c>
      <c r="J53" s="448">
        <f>$D27*'Role substitution'!J27</f>
        <v>0</v>
      </c>
      <c r="K53" s="448">
        <f>$D27*'Role substitution'!K27</f>
        <v>0</v>
      </c>
      <c r="L53" s="448">
        <f>$D27*'Role substitution'!L27</f>
        <v>0</v>
      </c>
      <c r="M53" s="448">
        <f>$D27*'Role substitution'!M27</f>
        <v>0</v>
      </c>
      <c r="N53" s="448">
        <f>$D27*'Role substitution'!N27</f>
        <v>0</v>
      </c>
      <c r="O53" s="448">
        <f>$D27*'Role substitution'!O27</f>
        <v>0</v>
      </c>
      <c r="P53" s="448">
        <f>$D27*'Role substitution'!P27</f>
        <v>0</v>
      </c>
      <c r="Q53" s="448">
        <f>$D27*'Role substitution'!Q27</f>
        <v>0</v>
      </c>
      <c r="R53" s="448">
        <f>$D27*'Role substitution'!R27</f>
        <v>0</v>
      </c>
      <c r="S53" s="448">
        <f>$D27*'Role substitution'!S27</f>
        <v>0</v>
      </c>
      <c r="T53" s="448">
        <f>$D27*'Role substitution'!T27</f>
        <v>0</v>
      </c>
      <c r="U53" s="448">
        <f>$D27*'Role substitution'!U27</f>
        <v>0</v>
      </c>
      <c r="V53" s="448">
        <f>$D27*'Role substitution'!V27</f>
        <v>0</v>
      </c>
      <c r="W53" s="448">
        <f>$D27*'Role substitution'!W27</f>
        <v>0</v>
      </c>
      <c r="X53" s="448">
        <f>$D27*'Role substitution'!X27</f>
        <v>0</v>
      </c>
      <c r="Y53" s="448">
        <f>$D27*'Role substitution'!Y27</f>
        <v>0</v>
      </c>
      <c r="Z53" s="448">
        <f>$D27*'Role substitution'!Z27</f>
        <v>0</v>
      </c>
      <c r="AA53" s="448">
        <f>$D27*'Role substitution'!AA27</f>
        <v>0</v>
      </c>
      <c r="AB53" s="448">
        <f>$D27*'Role substitution'!AB27</f>
        <v>0</v>
      </c>
      <c r="AC53" s="448">
        <f>$D27*'Role substitution'!AC27</f>
        <v>0</v>
      </c>
      <c r="AD53" s="816">
        <f t="shared" si="9"/>
        <v>0</v>
      </c>
    </row>
    <row r="54" spans="2:30" ht="20" hidden="1" customHeight="1">
      <c r="B54" s="2">
        <v>10</v>
      </c>
      <c r="C54" s="808" t="str">
        <f>IF('Role substitution'!C28=0, "", 'Role substitution'!C28)</f>
        <v/>
      </c>
      <c r="D54" s="810">
        <f t="shared" si="8"/>
        <v>0</v>
      </c>
      <c r="E54" s="448">
        <f>$D28*'Role substitution'!E28</f>
        <v>0</v>
      </c>
      <c r="F54" s="448">
        <f>$D28*'Role substitution'!F28</f>
        <v>0</v>
      </c>
      <c r="G54" s="448">
        <f>$D28*'Role substitution'!G28</f>
        <v>0</v>
      </c>
      <c r="H54" s="448">
        <f>$D28*'Role substitution'!H28</f>
        <v>0</v>
      </c>
      <c r="I54" s="448">
        <f>$D28*'Role substitution'!I28</f>
        <v>0</v>
      </c>
      <c r="J54" s="448">
        <f>$D28*'Role substitution'!J28</f>
        <v>0</v>
      </c>
      <c r="K54" s="448">
        <f>$D28*'Role substitution'!K28</f>
        <v>0</v>
      </c>
      <c r="L54" s="448">
        <f>$D28*'Role substitution'!L28</f>
        <v>0</v>
      </c>
      <c r="M54" s="448">
        <f>$D28*'Role substitution'!M28</f>
        <v>0</v>
      </c>
      <c r="N54" s="448">
        <f>$D28*'Role substitution'!N28</f>
        <v>0</v>
      </c>
      <c r="O54" s="448">
        <f>$D28*'Role substitution'!O28</f>
        <v>0</v>
      </c>
      <c r="P54" s="448">
        <f>$D28*'Role substitution'!P28</f>
        <v>0</v>
      </c>
      <c r="Q54" s="448">
        <f>$D28*'Role substitution'!Q28</f>
        <v>0</v>
      </c>
      <c r="R54" s="448">
        <f>$D28*'Role substitution'!R28</f>
        <v>0</v>
      </c>
      <c r="S54" s="448">
        <f>$D28*'Role substitution'!S28</f>
        <v>0</v>
      </c>
      <c r="T54" s="448">
        <f>$D28*'Role substitution'!T28</f>
        <v>0</v>
      </c>
      <c r="U54" s="448">
        <f>$D28*'Role substitution'!U28</f>
        <v>0</v>
      </c>
      <c r="V54" s="448">
        <f>$D28*'Role substitution'!V28</f>
        <v>0</v>
      </c>
      <c r="W54" s="448">
        <f>$D28*'Role substitution'!W28</f>
        <v>0</v>
      </c>
      <c r="X54" s="448">
        <f>$D28*'Role substitution'!X28</f>
        <v>0</v>
      </c>
      <c r="Y54" s="448">
        <f>$D28*'Role substitution'!Y28</f>
        <v>0</v>
      </c>
      <c r="Z54" s="448">
        <f>$D28*'Role substitution'!Z28</f>
        <v>0</v>
      </c>
      <c r="AA54" s="448">
        <f>$D28*'Role substitution'!AA28</f>
        <v>0</v>
      </c>
      <c r="AB54" s="448">
        <f>$D28*'Role substitution'!AB28</f>
        <v>0</v>
      </c>
      <c r="AC54" s="448">
        <f>$D28*'Role substitution'!AC28</f>
        <v>0</v>
      </c>
      <c r="AD54" s="816">
        <f t="shared" si="9"/>
        <v>0</v>
      </c>
    </row>
    <row r="55" spans="2:30" ht="20" hidden="1" customHeight="1"/>
    <row r="56" spans="2:30" ht="20" hidden="1" customHeight="1"/>
    <row r="57" spans="2:30" ht="20" hidden="1" customHeight="1"/>
    <row r="58" spans="2:30" ht="19" hidden="1">
      <c r="C58" s="457" t="s">
        <v>94</v>
      </c>
      <c r="D58" s="812" t="s">
        <v>88</v>
      </c>
      <c r="E58" s="484">
        <v>1</v>
      </c>
      <c r="F58" s="484">
        <v>2</v>
      </c>
      <c r="G58" s="484">
        <v>3</v>
      </c>
      <c r="H58" s="484">
        <v>4</v>
      </c>
      <c r="I58" s="484">
        <v>5</v>
      </c>
      <c r="J58" s="484">
        <v>6</v>
      </c>
      <c r="K58" s="484">
        <v>7</v>
      </c>
      <c r="L58" s="484">
        <v>8</v>
      </c>
      <c r="M58" s="484">
        <v>9</v>
      </c>
      <c r="N58" s="484">
        <v>10</v>
      </c>
      <c r="O58" s="484">
        <v>11</v>
      </c>
      <c r="P58" s="484">
        <v>12</v>
      </c>
      <c r="Q58" s="484">
        <v>13</v>
      </c>
      <c r="R58" s="484">
        <v>14</v>
      </c>
      <c r="S58" s="484">
        <v>15</v>
      </c>
      <c r="T58" s="484">
        <v>16</v>
      </c>
      <c r="U58" s="484">
        <v>17</v>
      </c>
      <c r="V58" s="484">
        <v>18</v>
      </c>
      <c r="W58" s="484">
        <v>19</v>
      </c>
      <c r="X58" s="484">
        <v>20</v>
      </c>
      <c r="Y58" s="484">
        <v>21</v>
      </c>
      <c r="Z58" s="484">
        <v>22</v>
      </c>
      <c r="AA58" s="484">
        <v>23</v>
      </c>
      <c r="AB58" s="484">
        <v>24</v>
      </c>
      <c r="AC58" s="396">
        <v>25</v>
      </c>
    </row>
    <row r="59" spans="2:30" ht="19" hidden="1">
      <c r="B59" s="2">
        <v>1</v>
      </c>
      <c r="C59" s="813" t="str">
        <f>IF('Role substitution'!C19=0, "", 'Role substitution'!C19)</f>
        <v>Специалист-профессионал по сестринской помощи (палатный)</v>
      </c>
      <c r="D59" s="814">
        <f t="shared" ref="D59:D68" si="10">D19</f>
        <v>100</v>
      </c>
      <c r="E59" s="815">
        <f t="shared" ref="E59:AC59" si="11">IF($C59=E5, $AD45, 0)</f>
        <v>0</v>
      </c>
      <c r="F59" s="815">
        <f t="shared" si="11"/>
        <v>0</v>
      </c>
      <c r="G59" s="815">
        <f t="shared" si="11"/>
        <v>0</v>
      </c>
      <c r="H59" s="815">
        <f t="shared" si="11"/>
        <v>0</v>
      </c>
      <c r="I59" s="815">
        <f t="shared" si="11"/>
        <v>0</v>
      </c>
      <c r="J59" s="815">
        <f t="shared" si="11"/>
        <v>0</v>
      </c>
      <c r="K59" s="815">
        <f t="shared" si="11"/>
        <v>0</v>
      </c>
      <c r="L59" s="815">
        <f t="shared" si="11"/>
        <v>20</v>
      </c>
      <c r="M59" s="815">
        <f t="shared" si="11"/>
        <v>0</v>
      </c>
      <c r="N59" s="815">
        <f t="shared" si="11"/>
        <v>0</v>
      </c>
      <c r="O59" s="815">
        <f t="shared" si="11"/>
        <v>0</v>
      </c>
      <c r="P59" s="815">
        <f t="shared" si="11"/>
        <v>0</v>
      </c>
      <c r="Q59" s="815">
        <f t="shared" si="11"/>
        <v>0</v>
      </c>
      <c r="R59" s="815">
        <f t="shared" si="11"/>
        <v>0</v>
      </c>
      <c r="S59" s="815">
        <f t="shared" si="11"/>
        <v>0</v>
      </c>
      <c r="T59" s="815">
        <f t="shared" si="11"/>
        <v>0</v>
      </c>
      <c r="U59" s="815">
        <f t="shared" si="11"/>
        <v>0</v>
      </c>
      <c r="V59" s="815">
        <f t="shared" si="11"/>
        <v>0</v>
      </c>
      <c r="W59" s="815">
        <f t="shared" si="11"/>
        <v>0</v>
      </c>
      <c r="X59" s="815">
        <f t="shared" si="11"/>
        <v>0</v>
      </c>
      <c r="Y59" s="815">
        <f t="shared" si="11"/>
        <v>0</v>
      </c>
      <c r="Z59" s="815">
        <f t="shared" si="11"/>
        <v>0</v>
      </c>
      <c r="AA59" s="815">
        <f t="shared" si="11"/>
        <v>0</v>
      </c>
      <c r="AB59" s="815">
        <f t="shared" si="11"/>
        <v>0</v>
      </c>
      <c r="AC59" s="815">
        <f t="shared" si="11"/>
        <v>0</v>
      </c>
    </row>
    <row r="60" spans="2:30" ht="19" hidden="1">
      <c r="B60" s="2">
        <v>2</v>
      </c>
      <c r="C60" s="813" t="str">
        <f>IF('Role substitution'!C20=0, "", 'Role substitution'!C20)</f>
        <v xml:space="preserve">Врач-специалист (госпитальная медицина) </v>
      </c>
      <c r="D60" s="814">
        <f t="shared" si="10"/>
        <v>100</v>
      </c>
      <c r="E60" s="815">
        <f t="shared" ref="E60:AC60" si="12">IF($C60=E5, $AD46, 0)</f>
        <v>0</v>
      </c>
      <c r="F60" s="815">
        <f t="shared" si="12"/>
        <v>0</v>
      </c>
      <c r="G60" s="815">
        <f t="shared" si="12"/>
        <v>0</v>
      </c>
      <c r="H60" s="815">
        <f t="shared" si="12"/>
        <v>0</v>
      </c>
      <c r="I60" s="815">
        <f t="shared" si="12"/>
        <v>0</v>
      </c>
      <c r="J60" s="815">
        <f t="shared" si="12"/>
        <v>50</v>
      </c>
      <c r="K60" s="815">
        <f t="shared" si="12"/>
        <v>0</v>
      </c>
      <c r="L60" s="815">
        <f t="shared" si="12"/>
        <v>0</v>
      </c>
      <c r="M60" s="815">
        <f t="shared" si="12"/>
        <v>0</v>
      </c>
      <c r="N60" s="815">
        <f t="shared" si="12"/>
        <v>0</v>
      </c>
      <c r="O60" s="815">
        <f t="shared" si="12"/>
        <v>0</v>
      </c>
      <c r="P60" s="815">
        <f t="shared" si="12"/>
        <v>0</v>
      </c>
      <c r="Q60" s="815">
        <f t="shared" si="12"/>
        <v>0</v>
      </c>
      <c r="R60" s="815">
        <f t="shared" si="12"/>
        <v>0</v>
      </c>
      <c r="S60" s="815">
        <f t="shared" si="12"/>
        <v>0</v>
      </c>
      <c r="T60" s="815">
        <f t="shared" si="12"/>
        <v>0</v>
      </c>
      <c r="U60" s="815">
        <f t="shared" si="12"/>
        <v>0</v>
      </c>
      <c r="V60" s="815">
        <f t="shared" si="12"/>
        <v>0</v>
      </c>
      <c r="W60" s="815">
        <f t="shared" si="12"/>
        <v>0</v>
      </c>
      <c r="X60" s="815">
        <f t="shared" si="12"/>
        <v>0</v>
      </c>
      <c r="Y60" s="815">
        <f t="shared" si="12"/>
        <v>0</v>
      </c>
      <c r="Z60" s="815">
        <f t="shared" si="12"/>
        <v>0</v>
      </c>
      <c r="AA60" s="815">
        <f t="shared" si="12"/>
        <v>0</v>
      </c>
      <c r="AB60" s="815">
        <f t="shared" si="12"/>
        <v>0</v>
      </c>
      <c r="AC60" s="815">
        <f t="shared" si="12"/>
        <v>0</v>
      </c>
    </row>
    <row r="61" spans="2:30" ht="19" hidden="1">
      <c r="B61" s="2">
        <v>3</v>
      </c>
      <c r="C61" s="813" t="str">
        <f>IF('Role substitution'!C21=0, "", 'Role substitution'!C21)</f>
        <v>Фармацевт</v>
      </c>
      <c r="D61" s="814">
        <f t="shared" si="10"/>
        <v>100</v>
      </c>
      <c r="E61" s="815">
        <f t="shared" ref="E61:AC61" si="13">IF($C61=E5, $AD47, 0)</f>
        <v>0</v>
      </c>
      <c r="F61" s="815">
        <f t="shared" si="13"/>
        <v>0</v>
      </c>
      <c r="G61" s="815">
        <f t="shared" si="13"/>
        <v>0</v>
      </c>
      <c r="H61" s="815">
        <f t="shared" si="13"/>
        <v>0</v>
      </c>
      <c r="I61" s="815">
        <f t="shared" si="13"/>
        <v>0</v>
      </c>
      <c r="J61" s="815">
        <f t="shared" si="13"/>
        <v>0</v>
      </c>
      <c r="K61" s="815">
        <f t="shared" si="13"/>
        <v>0</v>
      </c>
      <c r="L61" s="815">
        <f t="shared" si="13"/>
        <v>0</v>
      </c>
      <c r="M61" s="815">
        <f t="shared" si="13"/>
        <v>0</v>
      </c>
      <c r="N61" s="815">
        <f t="shared" si="13"/>
        <v>0</v>
      </c>
      <c r="O61" s="815">
        <f t="shared" si="13"/>
        <v>0</v>
      </c>
      <c r="P61" s="815">
        <f t="shared" si="13"/>
        <v>0</v>
      </c>
      <c r="Q61" s="815">
        <f t="shared" si="13"/>
        <v>0</v>
      </c>
      <c r="R61" s="815">
        <f t="shared" si="13"/>
        <v>0</v>
      </c>
      <c r="S61" s="815">
        <f t="shared" si="13"/>
        <v>0</v>
      </c>
      <c r="T61" s="815">
        <f t="shared" si="13"/>
        <v>10</v>
      </c>
      <c r="U61" s="815">
        <f t="shared" si="13"/>
        <v>0</v>
      </c>
      <c r="V61" s="815">
        <f t="shared" si="13"/>
        <v>0</v>
      </c>
      <c r="W61" s="815">
        <f t="shared" si="13"/>
        <v>0</v>
      </c>
      <c r="X61" s="815">
        <f t="shared" si="13"/>
        <v>0</v>
      </c>
      <c r="Y61" s="815">
        <f t="shared" si="13"/>
        <v>0</v>
      </c>
      <c r="Z61" s="815">
        <f t="shared" si="13"/>
        <v>0</v>
      </c>
      <c r="AA61" s="815">
        <f t="shared" si="13"/>
        <v>0</v>
      </c>
      <c r="AB61" s="815">
        <f t="shared" si="13"/>
        <v>0</v>
      </c>
      <c r="AC61" s="815">
        <f t="shared" si="13"/>
        <v>0</v>
      </c>
    </row>
    <row r="62" spans="2:30" ht="19" hidden="1">
      <c r="B62" s="2">
        <v>4</v>
      </c>
      <c r="C62" s="813" t="str">
        <f>IF('Role substitution'!C22=0, "", 'Role substitution'!C22)</f>
        <v/>
      </c>
      <c r="D62" s="814">
        <f t="shared" si="10"/>
        <v>0</v>
      </c>
      <c r="E62" s="815">
        <f t="shared" ref="E62:AC62" si="14">IF($C62=E5, $AD48, 0)</f>
        <v>0</v>
      </c>
      <c r="F62" s="815">
        <f t="shared" si="14"/>
        <v>0</v>
      </c>
      <c r="G62" s="815">
        <f t="shared" si="14"/>
        <v>0</v>
      </c>
      <c r="H62" s="815">
        <f t="shared" si="14"/>
        <v>0</v>
      </c>
      <c r="I62" s="815">
        <f t="shared" si="14"/>
        <v>0</v>
      </c>
      <c r="J62" s="815">
        <f t="shared" si="14"/>
        <v>0</v>
      </c>
      <c r="K62" s="815">
        <f t="shared" si="14"/>
        <v>0</v>
      </c>
      <c r="L62" s="815">
        <f t="shared" si="14"/>
        <v>0</v>
      </c>
      <c r="M62" s="815">
        <f t="shared" si="14"/>
        <v>0</v>
      </c>
      <c r="N62" s="815">
        <f t="shared" si="14"/>
        <v>0</v>
      </c>
      <c r="O62" s="815">
        <f t="shared" si="14"/>
        <v>0</v>
      </c>
      <c r="P62" s="815">
        <f t="shared" si="14"/>
        <v>0</v>
      </c>
      <c r="Q62" s="815">
        <f t="shared" si="14"/>
        <v>0</v>
      </c>
      <c r="R62" s="815">
        <f t="shared" si="14"/>
        <v>0</v>
      </c>
      <c r="S62" s="815">
        <f t="shared" si="14"/>
        <v>0</v>
      </c>
      <c r="T62" s="815">
        <f t="shared" si="14"/>
        <v>0</v>
      </c>
      <c r="U62" s="815">
        <f t="shared" si="14"/>
        <v>0</v>
      </c>
      <c r="V62" s="815">
        <f t="shared" si="14"/>
        <v>0</v>
      </c>
      <c r="W62" s="815">
        <f t="shared" si="14"/>
        <v>0</v>
      </c>
      <c r="X62" s="815">
        <f t="shared" si="14"/>
        <v>0</v>
      </c>
      <c r="Y62" s="815">
        <f t="shared" si="14"/>
        <v>0</v>
      </c>
      <c r="Z62" s="815">
        <f t="shared" si="14"/>
        <v>0</v>
      </c>
      <c r="AA62" s="815">
        <f t="shared" si="14"/>
        <v>0</v>
      </c>
      <c r="AB62" s="815">
        <f t="shared" si="14"/>
        <v>0</v>
      </c>
      <c r="AC62" s="815">
        <f t="shared" si="14"/>
        <v>0</v>
      </c>
    </row>
    <row r="63" spans="2:30" ht="19" hidden="1">
      <c r="B63" s="2">
        <v>5</v>
      </c>
      <c r="C63" s="813" t="str">
        <f>IF('Role substitution'!C23=0, "", 'Role substitution'!C23)</f>
        <v/>
      </c>
      <c r="D63" s="814">
        <f t="shared" si="10"/>
        <v>0</v>
      </c>
      <c r="E63" s="815">
        <f t="shared" ref="E63:AC63" si="15">IF($C63=E5, $AD49, 0)</f>
        <v>0</v>
      </c>
      <c r="F63" s="815">
        <f t="shared" si="15"/>
        <v>0</v>
      </c>
      <c r="G63" s="815">
        <f t="shared" si="15"/>
        <v>0</v>
      </c>
      <c r="H63" s="815">
        <f t="shared" si="15"/>
        <v>0</v>
      </c>
      <c r="I63" s="815">
        <f t="shared" si="15"/>
        <v>0</v>
      </c>
      <c r="J63" s="815">
        <f t="shared" si="15"/>
        <v>0</v>
      </c>
      <c r="K63" s="815">
        <f t="shared" si="15"/>
        <v>0</v>
      </c>
      <c r="L63" s="815">
        <f t="shared" si="15"/>
        <v>0</v>
      </c>
      <c r="M63" s="815">
        <f t="shared" si="15"/>
        <v>0</v>
      </c>
      <c r="N63" s="815">
        <f t="shared" si="15"/>
        <v>0</v>
      </c>
      <c r="O63" s="815">
        <f t="shared" si="15"/>
        <v>0</v>
      </c>
      <c r="P63" s="815">
        <f t="shared" si="15"/>
        <v>0</v>
      </c>
      <c r="Q63" s="815">
        <f t="shared" si="15"/>
        <v>0</v>
      </c>
      <c r="R63" s="815">
        <f t="shared" si="15"/>
        <v>0</v>
      </c>
      <c r="S63" s="815">
        <f t="shared" si="15"/>
        <v>0</v>
      </c>
      <c r="T63" s="815">
        <f t="shared" si="15"/>
        <v>0</v>
      </c>
      <c r="U63" s="815">
        <f t="shared" si="15"/>
        <v>0</v>
      </c>
      <c r="V63" s="815">
        <f t="shared" si="15"/>
        <v>0</v>
      </c>
      <c r="W63" s="815">
        <f t="shared" si="15"/>
        <v>0</v>
      </c>
      <c r="X63" s="815">
        <f t="shared" si="15"/>
        <v>0</v>
      </c>
      <c r="Y63" s="815">
        <f t="shared" si="15"/>
        <v>0</v>
      </c>
      <c r="Z63" s="815">
        <f t="shared" si="15"/>
        <v>0</v>
      </c>
      <c r="AA63" s="815">
        <f t="shared" si="15"/>
        <v>0</v>
      </c>
      <c r="AB63" s="815">
        <f t="shared" si="15"/>
        <v>0</v>
      </c>
      <c r="AC63" s="815">
        <f t="shared" si="15"/>
        <v>0</v>
      </c>
    </row>
    <row r="64" spans="2:30" ht="19" hidden="1">
      <c r="B64" s="2">
        <v>6</v>
      </c>
      <c r="C64" s="813" t="str">
        <f>IF('Role substitution'!C24=0, "", 'Role substitution'!C24)</f>
        <v/>
      </c>
      <c r="D64" s="814">
        <f t="shared" si="10"/>
        <v>0</v>
      </c>
      <c r="E64" s="815">
        <f t="shared" ref="E64:AC64" si="16">IF($C64=E5, $AD50, 0)</f>
        <v>0</v>
      </c>
      <c r="F64" s="815">
        <f t="shared" si="16"/>
        <v>0</v>
      </c>
      <c r="G64" s="815">
        <f t="shared" si="16"/>
        <v>0</v>
      </c>
      <c r="H64" s="815">
        <f t="shared" si="16"/>
        <v>0</v>
      </c>
      <c r="I64" s="815">
        <f t="shared" si="16"/>
        <v>0</v>
      </c>
      <c r="J64" s="815">
        <f t="shared" si="16"/>
        <v>0</v>
      </c>
      <c r="K64" s="815">
        <f t="shared" si="16"/>
        <v>0</v>
      </c>
      <c r="L64" s="815">
        <f t="shared" si="16"/>
        <v>0</v>
      </c>
      <c r="M64" s="815">
        <f t="shared" si="16"/>
        <v>0</v>
      </c>
      <c r="N64" s="815">
        <f t="shared" si="16"/>
        <v>0</v>
      </c>
      <c r="O64" s="815">
        <f t="shared" si="16"/>
        <v>0</v>
      </c>
      <c r="P64" s="815">
        <f t="shared" si="16"/>
        <v>0</v>
      </c>
      <c r="Q64" s="815">
        <f t="shared" si="16"/>
        <v>0</v>
      </c>
      <c r="R64" s="815">
        <f t="shared" si="16"/>
        <v>0</v>
      </c>
      <c r="S64" s="815">
        <f t="shared" si="16"/>
        <v>0</v>
      </c>
      <c r="T64" s="815">
        <f t="shared" si="16"/>
        <v>0</v>
      </c>
      <c r="U64" s="815">
        <f t="shared" si="16"/>
        <v>0</v>
      </c>
      <c r="V64" s="815">
        <f t="shared" si="16"/>
        <v>0</v>
      </c>
      <c r="W64" s="815">
        <f t="shared" si="16"/>
        <v>0</v>
      </c>
      <c r="X64" s="815">
        <f t="shared" si="16"/>
        <v>0</v>
      </c>
      <c r="Y64" s="815">
        <f t="shared" si="16"/>
        <v>0</v>
      </c>
      <c r="Z64" s="815">
        <f t="shared" si="16"/>
        <v>0</v>
      </c>
      <c r="AA64" s="815">
        <f t="shared" si="16"/>
        <v>0</v>
      </c>
      <c r="AB64" s="815">
        <f t="shared" si="16"/>
        <v>0</v>
      </c>
      <c r="AC64" s="815">
        <f t="shared" si="16"/>
        <v>0</v>
      </c>
    </row>
    <row r="65" spans="2:30" ht="19" hidden="1">
      <c r="B65" s="2">
        <v>7</v>
      </c>
      <c r="C65" s="813" t="str">
        <f>IF('Role substitution'!C25=0, "", 'Role substitution'!C25)</f>
        <v/>
      </c>
      <c r="D65" s="814">
        <f t="shared" si="10"/>
        <v>0</v>
      </c>
      <c r="E65" s="815">
        <f t="shared" ref="E65:AC65" si="17">IF($C65=E5, $AD51, 0)</f>
        <v>0</v>
      </c>
      <c r="F65" s="815">
        <f t="shared" si="17"/>
        <v>0</v>
      </c>
      <c r="G65" s="815">
        <f t="shared" si="17"/>
        <v>0</v>
      </c>
      <c r="H65" s="815">
        <f t="shared" si="17"/>
        <v>0</v>
      </c>
      <c r="I65" s="815">
        <f t="shared" si="17"/>
        <v>0</v>
      </c>
      <c r="J65" s="815">
        <f t="shared" si="17"/>
        <v>0</v>
      </c>
      <c r="K65" s="815">
        <f t="shared" si="17"/>
        <v>0</v>
      </c>
      <c r="L65" s="815">
        <f t="shared" si="17"/>
        <v>0</v>
      </c>
      <c r="M65" s="815">
        <f t="shared" si="17"/>
        <v>0</v>
      </c>
      <c r="N65" s="815">
        <f t="shared" si="17"/>
        <v>0</v>
      </c>
      <c r="O65" s="815">
        <f t="shared" si="17"/>
        <v>0</v>
      </c>
      <c r="P65" s="815">
        <f t="shared" si="17"/>
        <v>0</v>
      </c>
      <c r="Q65" s="815">
        <f t="shared" si="17"/>
        <v>0</v>
      </c>
      <c r="R65" s="815">
        <f t="shared" si="17"/>
        <v>0</v>
      </c>
      <c r="S65" s="815">
        <f t="shared" si="17"/>
        <v>0</v>
      </c>
      <c r="T65" s="815">
        <f t="shared" si="17"/>
        <v>0</v>
      </c>
      <c r="U65" s="815">
        <f t="shared" si="17"/>
        <v>0</v>
      </c>
      <c r="V65" s="815">
        <f t="shared" si="17"/>
        <v>0</v>
      </c>
      <c r="W65" s="815">
        <f t="shared" si="17"/>
        <v>0</v>
      </c>
      <c r="X65" s="815">
        <f t="shared" si="17"/>
        <v>0</v>
      </c>
      <c r="Y65" s="815">
        <f t="shared" si="17"/>
        <v>0</v>
      </c>
      <c r="Z65" s="815">
        <f t="shared" si="17"/>
        <v>0</v>
      </c>
      <c r="AA65" s="815">
        <f t="shared" si="17"/>
        <v>0</v>
      </c>
      <c r="AB65" s="815">
        <f t="shared" si="17"/>
        <v>0</v>
      </c>
      <c r="AC65" s="815">
        <f t="shared" si="17"/>
        <v>0</v>
      </c>
    </row>
    <row r="66" spans="2:30" ht="19" hidden="1">
      <c r="B66" s="2">
        <v>8</v>
      </c>
      <c r="C66" s="813" t="str">
        <f>IF('Role substitution'!C26=0, "", 'Role substitution'!C26)</f>
        <v/>
      </c>
      <c r="D66" s="814">
        <f t="shared" si="10"/>
        <v>0</v>
      </c>
      <c r="E66" s="815">
        <f t="shared" ref="E66:AC66" si="18">IF($C66=E5, $AD52, 0)</f>
        <v>0</v>
      </c>
      <c r="F66" s="815">
        <f t="shared" si="18"/>
        <v>0</v>
      </c>
      <c r="G66" s="815">
        <f t="shared" si="18"/>
        <v>0</v>
      </c>
      <c r="H66" s="815">
        <f t="shared" si="18"/>
        <v>0</v>
      </c>
      <c r="I66" s="815">
        <f t="shared" si="18"/>
        <v>0</v>
      </c>
      <c r="J66" s="815">
        <f t="shared" si="18"/>
        <v>0</v>
      </c>
      <c r="K66" s="815">
        <f t="shared" si="18"/>
        <v>0</v>
      </c>
      <c r="L66" s="815">
        <f t="shared" si="18"/>
        <v>0</v>
      </c>
      <c r="M66" s="815">
        <f t="shared" si="18"/>
        <v>0</v>
      </c>
      <c r="N66" s="815">
        <f t="shared" si="18"/>
        <v>0</v>
      </c>
      <c r="O66" s="815">
        <f t="shared" si="18"/>
        <v>0</v>
      </c>
      <c r="P66" s="815">
        <f t="shared" si="18"/>
        <v>0</v>
      </c>
      <c r="Q66" s="815">
        <f t="shared" si="18"/>
        <v>0</v>
      </c>
      <c r="R66" s="815">
        <f t="shared" si="18"/>
        <v>0</v>
      </c>
      <c r="S66" s="815">
        <f t="shared" si="18"/>
        <v>0</v>
      </c>
      <c r="T66" s="815">
        <f t="shared" si="18"/>
        <v>0</v>
      </c>
      <c r="U66" s="815">
        <f t="shared" si="18"/>
        <v>0</v>
      </c>
      <c r="V66" s="815">
        <f t="shared" si="18"/>
        <v>0</v>
      </c>
      <c r="W66" s="815">
        <f t="shared" si="18"/>
        <v>0</v>
      </c>
      <c r="X66" s="815">
        <f t="shared" si="18"/>
        <v>0</v>
      </c>
      <c r="Y66" s="815">
        <f t="shared" si="18"/>
        <v>0</v>
      </c>
      <c r="Z66" s="815">
        <f t="shared" si="18"/>
        <v>0</v>
      </c>
      <c r="AA66" s="815">
        <f t="shared" si="18"/>
        <v>0</v>
      </c>
      <c r="AB66" s="815">
        <f t="shared" si="18"/>
        <v>0</v>
      </c>
      <c r="AC66" s="815">
        <f t="shared" si="18"/>
        <v>0</v>
      </c>
    </row>
    <row r="67" spans="2:30" ht="19" hidden="1">
      <c r="B67" s="2">
        <v>9</v>
      </c>
      <c r="C67" s="813" t="str">
        <f>IF('Role substitution'!C27=0, "", 'Role substitution'!C27)</f>
        <v/>
      </c>
      <c r="D67" s="814">
        <f t="shared" si="10"/>
        <v>0</v>
      </c>
      <c r="E67" s="815">
        <f t="shared" ref="E67:AC67" si="19">IF($C67=E5, $AD53, 0)</f>
        <v>0</v>
      </c>
      <c r="F67" s="815">
        <f t="shared" si="19"/>
        <v>0</v>
      </c>
      <c r="G67" s="815">
        <f t="shared" si="19"/>
        <v>0</v>
      </c>
      <c r="H67" s="815">
        <f t="shared" si="19"/>
        <v>0</v>
      </c>
      <c r="I67" s="815">
        <f t="shared" si="19"/>
        <v>0</v>
      </c>
      <c r="J67" s="815">
        <f t="shared" si="19"/>
        <v>0</v>
      </c>
      <c r="K67" s="815">
        <f t="shared" si="19"/>
        <v>0</v>
      </c>
      <c r="L67" s="815">
        <f t="shared" si="19"/>
        <v>0</v>
      </c>
      <c r="M67" s="815">
        <f t="shared" si="19"/>
        <v>0</v>
      </c>
      <c r="N67" s="815">
        <f t="shared" si="19"/>
        <v>0</v>
      </c>
      <c r="O67" s="815">
        <f t="shared" si="19"/>
        <v>0</v>
      </c>
      <c r="P67" s="815">
        <f t="shared" si="19"/>
        <v>0</v>
      </c>
      <c r="Q67" s="815">
        <f t="shared" si="19"/>
        <v>0</v>
      </c>
      <c r="R67" s="815">
        <f t="shared" si="19"/>
        <v>0</v>
      </c>
      <c r="S67" s="815">
        <f t="shared" si="19"/>
        <v>0</v>
      </c>
      <c r="T67" s="815">
        <f t="shared" si="19"/>
        <v>0</v>
      </c>
      <c r="U67" s="815">
        <f t="shared" si="19"/>
        <v>0</v>
      </c>
      <c r="V67" s="815">
        <f t="shared" si="19"/>
        <v>0</v>
      </c>
      <c r="W67" s="815">
        <f t="shared" si="19"/>
        <v>0</v>
      </c>
      <c r="X67" s="815">
        <f t="shared" si="19"/>
        <v>0</v>
      </c>
      <c r="Y67" s="815">
        <f t="shared" si="19"/>
        <v>0</v>
      </c>
      <c r="Z67" s="815">
        <f t="shared" si="19"/>
        <v>0</v>
      </c>
      <c r="AA67" s="815">
        <f t="shared" si="19"/>
        <v>0</v>
      </c>
      <c r="AB67" s="815">
        <f t="shared" si="19"/>
        <v>0</v>
      </c>
      <c r="AC67" s="815">
        <f t="shared" si="19"/>
        <v>0</v>
      </c>
    </row>
    <row r="68" spans="2:30" ht="19" hidden="1">
      <c r="B68" s="2">
        <v>10</v>
      </c>
      <c r="C68" s="813" t="str">
        <f>IF('Role substitution'!C28=0, "", 'Role substitution'!C28)</f>
        <v/>
      </c>
      <c r="D68" s="814">
        <f t="shared" si="10"/>
        <v>0</v>
      </c>
      <c r="E68" s="815">
        <f t="shared" ref="E68:AC68" si="20">IF($C68=E5, $AD54, 0)</f>
        <v>0</v>
      </c>
      <c r="F68" s="815">
        <f t="shared" si="20"/>
        <v>0</v>
      </c>
      <c r="G68" s="815">
        <f t="shared" si="20"/>
        <v>0</v>
      </c>
      <c r="H68" s="815">
        <f t="shared" si="20"/>
        <v>0</v>
      </c>
      <c r="I68" s="815">
        <f t="shared" si="20"/>
        <v>0</v>
      </c>
      <c r="J68" s="815">
        <f t="shared" si="20"/>
        <v>0</v>
      </c>
      <c r="K68" s="815">
        <f t="shared" si="20"/>
        <v>0</v>
      </c>
      <c r="L68" s="815">
        <f t="shared" si="20"/>
        <v>0</v>
      </c>
      <c r="M68" s="815">
        <f t="shared" si="20"/>
        <v>0</v>
      </c>
      <c r="N68" s="815">
        <f t="shared" si="20"/>
        <v>0</v>
      </c>
      <c r="O68" s="815">
        <f t="shared" si="20"/>
        <v>0</v>
      </c>
      <c r="P68" s="815">
        <f t="shared" si="20"/>
        <v>0</v>
      </c>
      <c r="Q68" s="815">
        <f t="shared" si="20"/>
        <v>0</v>
      </c>
      <c r="R68" s="815">
        <f t="shared" si="20"/>
        <v>0</v>
      </c>
      <c r="S68" s="815">
        <f t="shared" si="20"/>
        <v>0</v>
      </c>
      <c r="T68" s="815">
        <f t="shared" si="20"/>
        <v>0</v>
      </c>
      <c r="U68" s="815">
        <f t="shared" si="20"/>
        <v>0</v>
      </c>
      <c r="V68" s="815">
        <f t="shared" si="20"/>
        <v>0</v>
      </c>
      <c r="W68" s="815">
        <f t="shared" si="20"/>
        <v>0</v>
      </c>
      <c r="X68" s="815">
        <f t="shared" si="20"/>
        <v>0</v>
      </c>
      <c r="Y68" s="815">
        <f t="shared" si="20"/>
        <v>0</v>
      </c>
      <c r="Z68" s="815">
        <f t="shared" si="20"/>
        <v>0</v>
      </c>
      <c r="AA68" s="815">
        <f t="shared" si="20"/>
        <v>0</v>
      </c>
      <c r="AB68" s="815">
        <f t="shared" si="20"/>
        <v>0</v>
      </c>
      <c r="AC68" s="815">
        <f t="shared" si="20"/>
        <v>0</v>
      </c>
    </row>
    <row r="69" spans="2:30" s="2" customFormat="1" ht="19" hidden="1">
      <c r="C69" s="817" t="s">
        <v>81</v>
      </c>
      <c r="D69" s="818"/>
      <c r="E69" s="819">
        <f>SUM(E59:E68)</f>
        <v>0</v>
      </c>
      <c r="F69" s="819">
        <f t="shared" ref="F69:AC69" si="21">SUM(F59:F68)</f>
        <v>0</v>
      </c>
      <c r="G69" s="819">
        <f t="shared" si="21"/>
        <v>0</v>
      </c>
      <c r="H69" s="819">
        <f t="shared" si="21"/>
        <v>0</v>
      </c>
      <c r="I69" s="819">
        <f t="shared" si="21"/>
        <v>0</v>
      </c>
      <c r="J69" s="819">
        <f t="shared" si="21"/>
        <v>50</v>
      </c>
      <c r="K69" s="819">
        <f t="shared" si="21"/>
        <v>0</v>
      </c>
      <c r="L69" s="819">
        <f t="shared" si="21"/>
        <v>20</v>
      </c>
      <c r="M69" s="819">
        <f t="shared" si="21"/>
        <v>0</v>
      </c>
      <c r="N69" s="819">
        <f t="shared" si="21"/>
        <v>0</v>
      </c>
      <c r="O69" s="819">
        <f t="shared" si="21"/>
        <v>0</v>
      </c>
      <c r="P69" s="819">
        <f t="shared" si="21"/>
        <v>0</v>
      </c>
      <c r="Q69" s="819">
        <f t="shared" si="21"/>
        <v>0</v>
      </c>
      <c r="R69" s="819">
        <f t="shared" si="21"/>
        <v>0</v>
      </c>
      <c r="S69" s="819">
        <f t="shared" si="21"/>
        <v>0</v>
      </c>
      <c r="T69" s="819">
        <f t="shared" si="21"/>
        <v>10</v>
      </c>
      <c r="U69" s="819">
        <f t="shared" si="21"/>
        <v>0</v>
      </c>
      <c r="V69" s="819">
        <f t="shared" si="21"/>
        <v>0</v>
      </c>
      <c r="W69" s="819">
        <f t="shared" si="21"/>
        <v>0</v>
      </c>
      <c r="X69" s="819">
        <f t="shared" si="21"/>
        <v>0</v>
      </c>
      <c r="Y69" s="819">
        <f t="shared" si="21"/>
        <v>0</v>
      </c>
      <c r="Z69" s="819">
        <f t="shared" si="21"/>
        <v>0</v>
      </c>
      <c r="AA69" s="819">
        <f t="shared" si="21"/>
        <v>0</v>
      </c>
      <c r="AB69" s="819">
        <f t="shared" si="21"/>
        <v>0</v>
      </c>
      <c r="AC69" s="819">
        <f t="shared" si="21"/>
        <v>0</v>
      </c>
      <c r="AD69" s="15"/>
    </row>
    <row r="76" spans="2:30">
      <c r="M76" s="15">
        <f>20-(20/5)</f>
        <v>16</v>
      </c>
    </row>
    <row r="77" spans="2:30">
      <c r="M77" s="15">
        <f>16+(20/5)</f>
        <v>20</v>
      </c>
    </row>
  </sheetData>
  <sheetProtection algorithmName="SHA-512" hashValue="ZgAGaNVK4ZHC72lwS/hPkpd/vfiyEMzEtustSSlgqtvvtpu+iJ3RbvsUhNPbsmzl+8Ys09PHdPzfdEk8dd1VXg==" saltValue="verjII7oODFIUDJYHV8IuQ==" spinCount="100000" sheet="1" objects="1" scenarios="1" autoFilter="0" pivotTables="0"/>
  <mergeCells count="1">
    <mergeCell ref="C3:I3"/>
  </mergeCells>
  <conditionalFormatting sqref="E32:AD32">
    <cfRule type="cellIs" dxfId="41" priority="19" operator="greaterThan">
      <formula>0</formula>
    </cfRule>
    <cfRule type="cellIs" dxfId="40" priority="20" operator="lessThan">
      <formula>0</formula>
    </cfRule>
  </conditionalFormatting>
  <conditionalFormatting sqref="E38:AD38">
    <cfRule type="cellIs" dxfId="39" priority="17" operator="greaterThan">
      <formula>0</formula>
    </cfRule>
    <cfRule type="cellIs" dxfId="38" priority="18" operator="lessThan">
      <formula>0</formula>
    </cfRule>
  </conditionalFormatting>
  <conditionalFormatting sqref="A1:AD17 A19:AG29 A30:AD33 A38:AD38">
    <cfRule type="expression" dxfId="37" priority="14">
      <formula>CELL("protect", A1)=0</formula>
    </cfRule>
  </conditionalFormatting>
  <conditionalFormatting sqref="A18:AD18">
    <cfRule type="expression" dxfId="36" priority="13">
      <formula>CELL("protect", A18)=0</formula>
    </cfRule>
  </conditionalFormatting>
  <conditionalFormatting sqref="B59:B68 D59:AC68">
    <cfRule type="expression" dxfId="35" priority="12">
      <formula>CELL("protect", B59)=0</formula>
    </cfRule>
  </conditionalFormatting>
  <conditionalFormatting sqref="B58:AC58">
    <cfRule type="expression" dxfId="34" priority="11">
      <formula>CELL("protect", B58)=0</formula>
    </cfRule>
  </conditionalFormatting>
  <conditionalFormatting sqref="C59:C68">
    <cfRule type="expression" dxfId="33" priority="9">
      <formula>CELL("protect", C59)=0</formula>
    </cfRule>
  </conditionalFormatting>
  <conditionalFormatting sqref="A44:AD44">
    <cfRule type="expression" dxfId="32" priority="7">
      <formula>CELL("protect", A44)=0</formula>
    </cfRule>
  </conditionalFormatting>
  <conditionalFormatting sqref="A45:AG54">
    <cfRule type="expression" dxfId="31" priority="8">
      <formula>CELL("protect", A45)=0</formula>
    </cfRule>
  </conditionalFormatting>
  <conditionalFormatting sqref="AD34:AD36">
    <cfRule type="expression" dxfId="30" priority="1">
      <formula>CELL("protect", AD34)=0</formula>
    </cfRule>
  </conditionalFormatting>
  <conditionalFormatting sqref="AD34:AD36">
    <cfRule type="cellIs" dxfId="29" priority="2" operator="greaterThan">
      <formula>0</formula>
    </cfRule>
    <cfRule type="cellIs" dxfId="28" priority="3" operator="lessThan">
      <formula>0</formula>
    </cfRule>
  </conditionalFormatting>
  <conditionalFormatting sqref="N3">
    <cfRule type="expression" dxfId="27" priority="95">
      <formula>CELL("protect", $A$1:$AD$38)=0</formula>
    </cfRule>
  </conditionalFormatting>
  <dataValidations disablePrompts="1" count="1">
    <dataValidation type="decimal" operator="greaterThanOrEqual" allowBlank="1" showInputMessage="1" showErrorMessage="1" sqref="D33" xr:uid="{00000000-0002-0000-0600-000000000000}">
      <formula1>0</formula1>
    </dataValidation>
  </dataValidations>
  <pageMargins left="0.7" right="0.7" top="0.75" bottom="0.75" header="0.3" footer="0.3"/>
  <ignoredErrors>
    <ignoredError sqref="D59:D68"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tabColor theme="7"/>
    <pageSetUpPr fitToPage="1"/>
  </sheetPr>
  <dimension ref="B1:AA31"/>
  <sheetViews>
    <sheetView showGridLines="0" showRowColHeaders="0" zoomScale="90" zoomScaleNormal="90" workbookViewId="0">
      <pane ySplit="43" topLeftCell="A44" activePane="bottomLeft" state="frozen"/>
      <selection pane="bottomLeft"/>
    </sheetView>
  </sheetViews>
  <sheetFormatPr baseColWidth="10" defaultColWidth="11.1640625" defaultRowHeight="16"/>
  <cols>
    <col min="1" max="1" width="2.33203125" customWidth="1"/>
    <col min="2" max="2" width="4.83203125" customWidth="1"/>
    <col min="19" max="19" width="52.33203125" customWidth="1"/>
    <col min="20" max="21" width="10.83203125" style="2" customWidth="1"/>
    <col min="22" max="22" width="10.83203125" style="345" customWidth="1"/>
  </cols>
  <sheetData>
    <row r="1" spans="2:27" s="159" customFormat="1" ht="31">
      <c r="C1" s="160" t="s">
        <v>108</v>
      </c>
      <c r="E1" s="160"/>
      <c r="F1" s="160"/>
      <c r="T1" s="346"/>
      <c r="U1" s="346"/>
      <c r="V1" s="343"/>
    </row>
    <row r="2" spans="2:27" s="253" customFormat="1" ht="17" customHeight="1">
      <c r="D2" s="254"/>
      <c r="E2" s="254"/>
      <c r="F2" s="254"/>
      <c r="T2" s="334"/>
      <c r="U2" s="334"/>
      <c r="V2" s="344"/>
    </row>
    <row r="3" spans="2:27" s="46" customFormat="1" ht="77" customHeight="1">
      <c r="C3" s="920" t="s">
        <v>464</v>
      </c>
      <c r="D3" s="921"/>
      <c r="E3" s="921"/>
      <c r="F3" s="921"/>
      <c r="G3" s="921"/>
      <c r="H3" s="921"/>
      <c r="I3" s="921"/>
      <c r="J3" s="921"/>
      <c r="K3" s="253"/>
      <c r="L3" s="253"/>
      <c r="M3" s="253"/>
      <c r="N3" s="253"/>
      <c r="O3" s="253"/>
      <c r="P3" s="253"/>
      <c r="Q3" s="253"/>
      <c r="R3" s="253"/>
      <c r="S3" s="253"/>
      <c r="T3" s="334"/>
      <c r="U3" s="334"/>
      <c r="V3" s="344"/>
      <c r="W3" s="253"/>
      <c r="Z3" s="253"/>
      <c r="AA3" s="253"/>
    </row>
    <row r="4" spans="2:27" s="253" customFormat="1" ht="17" customHeight="1">
      <c r="D4" s="254"/>
      <c r="E4" s="254"/>
      <c r="F4" s="254"/>
      <c r="T4" s="334"/>
      <c r="U4" s="334"/>
      <c r="V4" s="344"/>
    </row>
    <row r="5" spans="2:27" s="253" customFormat="1" ht="40" customHeight="1">
      <c r="B5" s="253" t="s">
        <v>76</v>
      </c>
      <c r="D5" s="254"/>
      <c r="E5" s="254"/>
      <c r="F5" s="254"/>
      <c r="S5" s="470" t="s">
        <v>459</v>
      </c>
      <c r="T5" s="471" t="s">
        <v>465</v>
      </c>
      <c r="U5" s="471" t="s">
        <v>466</v>
      </c>
      <c r="V5" s="472" t="s">
        <v>467</v>
      </c>
      <c r="W5" s="335"/>
    </row>
    <row r="6" spans="2:27" s="253" customFormat="1" ht="20" customHeight="1">
      <c r="D6" s="254"/>
      <c r="E6" s="254"/>
      <c r="F6" s="254"/>
      <c r="S6" s="362" t="str">
        <f>'Staff Category'!C11</f>
        <v>N/A</v>
      </c>
      <c r="T6" s="834" t="str">
        <f>'Health Care Resources'!F32</f>
        <v/>
      </c>
      <c r="U6" s="835">
        <f ca="1">Requirements!G56</f>
        <v>0</v>
      </c>
      <c r="V6" s="363" t="str">
        <f t="shared" ref="V6:V30" ca="1" si="0">IF(ISERROR((U6-T6)/T6), "", (U6-T6)/T6)</f>
        <v/>
      </c>
      <c r="W6" s="335"/>
    </row>
    <row r="7" spans="2:27" ht="20" customHeight="1">
      <c r="S7" s="362" t="str">
        <f>'Staff Category'!C12</f>
        <v>Врач-специалист (интенсивная терапия)</v>
      </c>
      <c r="T7" s="834">
        <f>'Health Care Resources'!G32</f>
        <v>50</v>
      </c>
      <c r="U7" s="835">
        <f ca="1">Requirements!H56</f>
        <v>112.53480509089545</v>
      </c>
      <c r="V7" s="363">
        <f t="shared" ca="1" si="0"/>
        <v>1.250696101817909</v>
      </c>
      <c r="W7" s="119"/>
    </row>
    <row r="8" spans="2:27" ht="20" customHeight="1">
      <c r="S8" s="362" t="str">
        <f>'Staff Category'!C13</f>
        <v>Врач-специалист (диализ)</v>
      </c>
      <c r="T8" s="834">
        <f>'Health Care Resources'!H32</f>
        <v>2</v>
      </c>
      <c r="U8" s="835">
        <f ca="1">Requirements!I56</f>
        <v>5.9056165936913061</v>
      </c>
      <c r="V8" s="363">
        <f t="shared" ca="1" si="0"/>
        <v>1.952808296845653</v>
      </c>
      <c r="W8" s="119"/>
    </row>
    <row r="9" spans="2:27" ht="20" customHeight="1">
      <c r="S9" s="362" t="str">
        <f>'Staff Category'!C14</f>
        <v>Врач-специалист (ЭКМО)</v>
      </c>
      <c r="T9" s="834">
        <f>'Health Care Resources'!I32</f>
        <v>2</v>
      </c>
      <c r="U9" s="835">
        <f ca="1">Requirements!J56</f>
        <v>4.9213471614094217</v>
      </c>
      <c r="V9" s="363">
        <f t="shared" ca="1" si="0"/>
        <v>1.4606735807047109</v>
      </c>
      <c r="W9" s="119"/>
    </row>
    <row r="10" spans="2:27" ht="20" customHeight="1">
      <c r="S10" s="362" t="str">
        <f>'Staff Category'!C15</f>
        <v>Врач-специалист (радиология)</v>
      </c>
      <c r="T10" s="834">
        <f>'Health Care Resources'!J32</f>
        <v>2</v>
      </c>
      <c r="U10" s="835">
        <f ca="1">Requirements!K56</f>
        <v>3.9780889554726162</v>
      </c>
      <c r="V10" s="363">
        <f t="shared" ca="1" si="0"/>
        <v>0.9890444777363081</v>
      </c>
      <c r="W10" s="119"/>
    </row>
    <row r="11" spans="2:27" ht="20" customHeight="1">
      <c r="S11" s="362" t="str">
        <f>'Staff Category'!C16</f>
        <v xml:space="preserve">Врач-специалист (госпитальная медицина) </v>
      </c>
      <c r="T11" s="834">
        <f>'Health Care Resources'!K32</f>
        <v>300</v>
      </c>
      <c r="U11" s="835">
        <f ca="1">Requirements!L56</f>
        <v>547.5995216461406</v>
      </c>
      <c r="V11" s="363">
        <f t="shared" ca="1" si="0"/>
        <v>0.82533173882046862</v>
      </c>
      <c r="W11" s="119"/>
    </row>
    <row r="12" spans="2:27" ht="20" customHeight="1">
      <c r="S12" s="362" t="str">
        <f>'Staff Category'!C17</f>
        <v>Специалист-профессионал по сестринской помощи (амбулаторные больные)</v>
      </c>
      <c r="T12" s="834">
        <f>'Health Care Resources'!L32</f>
        <v>1010</v>
      </c>
      <c r="U12" s="835">
        <f ca="1">Requirements!M56</f>
        <v>881.88480769783564</v>
      </c>
      <c r="V12" s="363">
        <f t="shared" ca="1" si="0"/>
        <v>-0.12684672505164787</v>
      </c>
      <c r="W12" s="119"/>
    </row>
    <row r="13" spans="2:27" ht="20" customHeight="1">
      <c r="S13" s="362" t="str">
        <f>'Staff Category'!C18</f>
        <v>Специалист-профессионал по сестринской помощи (палатный)</v>
      </c>
      <c r="T13" s="834">
        <f>'Health Care Resources'!M32</f>
        <v>2300</v>
      </c>
      <c r="U13" s="835">
        <f ca="1">Requirements!N56</f>
        <v>3485.3000594120813</v>
      </c>
      <c r="V13" s="363">
        <f t="shared" ca="1" si="0"/>
        <v>0.51534785191829624</v>
      </c>
      <c r="W13" s="119"/>
    </row>
    <row r="14" spans="2:27" ht="20" customHeight="1">
      <c r="S14" s="362" t="str">
        <f>'Staff Category'!C19</f>
        <v>Специалист-профессионал по сестринской помощи (интенсивная терапия)</v>
      </c>
      <c r="T14" s="834">
        <f>'Health Care Resources'!N32</f>
        <v>200</v>
      </c>
      <c r="U14" s="835">
        <f ca="1">Requirements!O56</f>
        <v>485.77797605745508</v>
      </c>
      <c r="V14" s="363">
        <f t="shared" ca="1" si="0"/>
        <v>1.4288898802872754</v>
      </c>
      <c r="W14" s="119"/>
    </row>
    <row r="15" spans="2:27" ht="20" customHeight="1">
      <c r="S15" s="362" t="str">
        <f>'Staff Category'!C20</f>
        <v>Специалист-профессионал по сестринской помощи (ЭКМО)</v>
      </c>
      <c r="T15" s="834">
        <f>'Health Care Resources'!O32</f>
        <v>30</v>
      </c>
      <c r="U15" s="835">
        <f ca="1">Requirements!P56</f>
        <v>59.056165936913061</v>
      </c>
      <c r="V15" s="363">
        <f t="shared" ca="1" si="0"/>
        <v>0.9685388645637687</v>
      </c>
      <c r="W15" s="119"/>
    </row>
    <row r="16" spans="2:27" ht="20" customHeight="1">
      <c r="S16" s="362" t="str">
        <f>'Staff Category'!C21</f>
        <v>Специалист-профессионал по сестринской помощи (диализ)</v>
      </c>
      <c r="T16" s="834">
        <f>'Health Care Resources'!P32</f>
        <v>50</v>
      </c>
      <c r="U16" s="835">
        <f ca="1">Requirements!Q56</f>
        <v>141.73479824859137</v>
      </c>
      <c r="V16" s="363">
        <f t="shared" ca="1" si="0"/>
        <v>1.8346959649718275</v>
      </c>
      <c r="W16" s="119"/>
    </row>
    <row r="17" spans="19:23" ht="20" customHeight="1">
      <c r="S17" s="362" t="str">
        <f>'Staff Category'!C22</f>
        <v>Специалист по респираторной терапии (РТ)</v>
      </c>
      <c r="T17" s="834">
        <f>'Health Care Resources'!Q32</f>
        <v>800</v>
      </c>
      <c r="U17" s="835">
        <f ca="1">Requirements!R56</f>
        <v>1753.9157017558061</v>
      </c>
      <c r="V17" s="363">
        <f t="shared" ca="1" si="0"/>
        <v>1.1923946271947576</v>
      </c>
      <c r="W17" s="119"/>
    </row>
    <row r="18" spans="19:23" ht="20" customHeight="1">
      <c r="S18" s="362" t="str">
        <f>'Staff Category'!C23</f>
        <v>Техник по обслуживанию медицинского оборудования (радиология)</v>
      </c>
      <c r="T18" s="834">
        <f>'Health Care Resources'!R32</f>
        <v>10</v>
      </c>
      <c r="U18" s="835">
        <f ca="1">Requirements!S56</f>
        <v>9.5556157384032954</v>
      </c>
      <c r="V18" s="363">
        <f t="shared" ca="1" si="0"/>
        <v>-4.4438426159670461E-2</v>
      </c>
      <c r="W18" s="119"/>
    </row>
    <row r="19" spans="19:23" ht="20" customHeight="1">
      <c r="S19" s="362" t="str">
        <f>'Staff Category'!C24</f>
        <v>Техник-фармацевт</v>
      </c>
      <c r="T19" s="834">
        <f>'Health Care Resources'!S32</f>
        <v>140</v>
      </c>
      <c r="U19" s="835">
        <f ca="1">Requirements!T56</f>
        <v>212.92265064411291</v>
      </c>
      <c r="V19" s="363">
        <f t="shared" ca="1" si="0"/>
        <v>0.52087607602937791</v>
      </c>
      <c r="W19" s="119"/>
    </row>
    <row r="20" spans="19:23" ht="20" customHeight="1">
      <c r="S20" s="362" t="str">
        <f>'Staff Category'!C25</f>
        <v>Техник-лаборант</v>
      </c>
      <c r="T20" s="834">
        <f>'Health Care Resources'!T32</f>
        <v>250</v>
      </c>
      <c r="U20" s="835">
        <f ca="1">Requirements!U56</f>
        <v>286.63542563315974</v>
      </c>
      <c r="V20" s="363">
        <f t="shared" ca="1" si="0"/>
        <v>0.14654170253263896</v>
      </c>
      <c r="W20" s="119"/>
    </row>
    <row r="21" spans="19:23" ht="20" customHeight="1">
      <c r="S21" s="362" t="str">
        <f>'Staff Category'!C26</f>
        <v>Фармацевт</v>
      </c>
      <c r="T21" s="834">
        <f>'Health Care Resources'!U32</f>
        <v>250</v>
      </c>
      <c r="U21" s="835">
        <f ca="1">Requirements!V56</f>
        <v>442.24979182625725</v>
      </c>
      <c r="V21" s="363">
        <f t="shared" ca="1" si="0"/>
        <v>0.76899916730502904</v>
      </c>
      <c r="W21" s="119"/>
    </row>
    <row r="22" spans="19:23" ht="20" customHeight="1">
      <c r="S22" s="362" t="str">
        <f>'Staff Category'!C27</f>
        <v>Диетолог и нутрициолог</v>
      </c>
      <c r="T22" s="834">
        <f>'Health Care Resources'!V32</f>
        <v>75</v>
      </c>
      <c r="U22" s="835">
        <f ca="1">Requirements!W56</f>
        <v>138.45282171819582</v>
      </c>
      <c r="V22" s="363">
        <f t="shared" ca="1" si="0"/>
        <v>0.84603762290927764</v>
      </c>
      <c r="W22" s="119"/>
    </row>
    <row r="23" spans="19:23" ht="20" customHeight="1">
      <c r="S23" s="362" t="str">
        <f>'Staff Category'!C28</f>
        <v>Вспомогательный персонал больницы (уборщицы и санитарки)</v>
      </c>
      <c r="T23" s="834">
        <f>'Health Care Resources'!W32</f>
        <v>200</v>
      </c>
      <c r="U23" s="835">
        <f ca="1">Requirements!X56</f>
        <v>286.63542563315974</v>
      </c>
      <c r="V23" s="363">
        <f t="shared" ca="1" si="0"/>
        <v>0.43317712816579873</v>
      </c>
      <c r="W23" s="119"/>
    </row>
    <row r="24" spans="19:23" ht="20" customHeight="1">
      <c r="S24" s="362" t="str">
        <f>'Staff Category'!C29</f>
        <v>Вспомогательный персонал больницы (медицинские секретари)</v>
      </c>
      <c r="T24" s="834">
        <f>'Health Care Resources'!X32</f>
        <v>150</v>
      </c>
      <c r="U24" s="835">
        <f ca="1">Requirements!Y56</f>
        <v>212.92265064411291</v>
      </c>
      <c r="V24" s="363">
        <f t="shared" ca="1" si="0"/>
        <v>0.41948433762741938</v>
      </c>
      <c r="W24" s="119"/>
    </row>
    <row r="25" spans="19:23" ht="20" customHeight="1">
      <c r="S25" s="362" t="str">
        <f>'Staff Category'!C30</f>
        <v>Поддержка пациентов (социальная работа и консультирование)</v>
      </c>
      <c r="T25" s="834">
        <f>'Health Care Resources'!Y32</f>
        <v>290</v>
      </c>
      <c r="U25" s="835">
        <f ca="1">Requirements!Z56</f>
        <v>425.84530128822581</v>
      </c>
      <c r="V25" s="363">
        <f t="shared" ca="1" si="0"/>
        <v>0.46843207340767523</v>
      </c>
      <c r="W25" s="119"/>
    </row>
    <row r="26" spans="19:23" ht="20" customHeight="1">
      <c r="S26" s="362" t="str">
        <f>'Staff Category'!C31</f>
        <v>Поддержка пациентов (физиотерапия и трудотерапия)</v>
      </c>
      <c r="T26" s="834">
        <f>'Health Care Resources'!Z32</f>
        <v>140</v>
      </c>
      <c r="U26" s="835">
        <f ca="1">Requirements!AA56</f>
        <v>260.5011528983602</v>
      </c>
      <c r="V26" s="363">
        <f t="shared" ca="1" si="0"/>
        <v>0.86072252070257294</v>
      </c>
      <c r="W26" s="119"/>
    </row>
    <row r="27" spans="19:23" ht="20" customHeight="1">
      <c r="S27" s="362" t="str">
        <f>'Staff Category'!C32</f>
        <v>Поддержка пациентов (менеджер по ведению случаев)</v>
      </c>
      <c r="T27" s="834">
        <f>'Health Care Resources'!AA32</f>
        <v>300</v>
      </c>
      <c r="U27" s="835">
        <f ca="1">Requirements!AB56</f>
        <v>425.84530128822581</v>
      </c>
      <c r="V27" s="363">
        <f t="shared" ca="1" si="0"/>
        <v>0.41948433762741938</v>
      </c>
      <c r="W27" s="119"/>
    </row>
    <row r="28" spans="19:23" ht="20" customHeight="1">
      <c r="S28" s="362" t="str">
        <f>'Staff Category'!C33</f>
        <v>Помощник по уходу за больными/помощник врача</v>
      </c>
      <c r="T28" s="834">
        <f>'Health Care Resources'!AB32</f>
        <v>1510</v>
      </c>
      <c r="U28" s="835">
        <f ca="1">Requirements!AC56</f>
        <v>1047.2382091411798</v>
      </c>
      <c r="V28" s="363">
        <f t="shared" ca="1" si="0"/>
        <v>-0.30646476215815904</v>
      </c>
      <c r="W28" s="119"/>
    </row>
    <row r="29" spans="19:23" ht="20" customHeight="1">
      <c r="S29" s="362" t="str">
        <f>'Staff Category'!C34</f>
        <v>N/A</v>
      </c>
      <c r="T29" s="834" t="str">
        <f>'Health Care Resources'!AC32</f>
        <v/>
      </c>
      <c r="U29" s="835">
        <f ca="1">Requirements!AD56</f>
        <v>0</v>
      </c>
      <c r="V29" s="364" t="str">
        <f t="shared" ca="1" si="0"/>
        <v/>
      </c>
      <c r="W29" s="119"/>
    </row>
    <row r="30" spans="19:23" ht="20" customHeight="1">
      <c r="S30" s="362" t="str">
        <f>'Staff Category'!C35</f>
        <v>N/A</v>
      </c>
      <c r="T30" s="834" t="str">
        <f>'Health Care Resources'!AD32</f>
        <v/>
      </c>
      <c r="U30" s="835">
        <f ca="1">Requirements!AE56</f>
        <v>0</v>
      </c>
      <c r="V30" s="363" t="str">
        <f t="shared" ca="1" si="0"/>
        <v/>
      </c>
      <c r="W30" s="119"/>
    </row>
    <row r="31" spans="19:23">
      <c r="W31" s="119"/>
    </row>
  </sheetData>
  <sheetProtection algorithmName="SHA-512" hashValue="RsORAxdrXBDEshsdY+B1XWJZd3W1GBxE7RI35MJd6s3Mx1VHw8clkAw9WXTYkTudzLAndNolFAKpoZYxkYmNFQ==" saltValue="4GrhvGUznzA8Gtm+9EO//A==" spinCount="100000" sheet="1" objects="1" scenarios="1" autoFilter="0" pivotTables="0"/>
  <mergeCells count="1">
    <mergeCell ref="C3:J3"/>
  </mergeCells>
  <conditionalFormatting sqref="V6:V30">
    <cfRule type="colorScale" priority="4">
      <colorScale>
        <cfvo type="min"/>
        <cfvo type="percentile" val="50"/>
        <cfvo type="max"/>
        <color rgb="FF92D050"/>
        <color theme="0"/>
        <color rgb="FFFF7F82"/>
      </colorScale>
    </cfRule>
  </conditionalFormatting>
  <conditionalFormatting sqref="A1:V43">
    <cfRule type="expression" dxfId="26" priority="1">
      <formula>CELL("protect", A1)=0</formula>
    </cfRule>
  </conditionalFormatting>
  <pageMargins left="0.7" right="0.7" top="0.75" bottom="0.75" header="0.3" footer="0.3"/>
  <pageSetup paperSize="9" scale="25"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theme="7"/>
  </sheetPr>
  <dimension ref="B1:BJ134"/>
  <sheetViews>
    <sheetView showGridLines="0" showRowColHeaders="0" zoomScale="90" zoomScaleNormal="90" workbookViewId="0"/>
  </sheetViews>
  <sheetFormatPr baseColWidth="10" defaultColWidth="10.83203125" defaultRowHeight="14"/>
  <cols>
    <col min="1" max="1" width="2.33203125" style="47" customWidth="1"/>
    <col min="2" max="2" width="4.83203125" style="47" customWidth="1"/>
    <col min="3" max="3" width="16.83203125" style="47" customWidth="1"/>
    <col min="4" max="5" width="12.83203125" style="47" customWidth="1"/>
    <col min="6" max="6" width="14.83203125" style="47" customWidth="1"/>
    <col min="7" max="9" width="12.83203125" style="47" customWidth="1"/>
    <col min="10" max="10" width="16.83203125" style="47" customWidth="1"/>
    <col min="11" max="12" width="12.83203125" style="47" customWidth="1"/>
    <col min="13" max="13" width="14.83203125" style="47" customWidth="1"/>
    <col min="14" max="16" width="12.83203125" style="47" customWidth="1"/>
    <col min="17" max="17" width="16.83203125" style="47" customWidth="1"/>
    <col min="18" max="19" width="12.83203125" style="47" customWidth="1"/>
    <col min="20" max="20" width="14.83203125" style="47" customWidth="1"/>
    <col min="21" max="22" width="12.83203125" style="47" customWidth="1"/>
    <col min="23" max="25" width="10.83203125" style="47" customWidth="1"/>
    <col min="26" max="26" width="10.83203125" style="495" customWidth="1"/>
    <col min="27" max="27" width="10.83203125" style="47" customWidth="1"/>
    <col min="28" max="28" width="13.5" style="47" customWidth="1"/>
    <col min="29" max="32" width="10.83203125" style="47"/>
    <col min="33" max="33" width="12.6640625" style="47" customWidth="1"/>
    <col min="34" max="36" width="10.83203125" style="47"/>
    <col min="37" max="37" width="12.5" style="47" customWidth="1"/>
    <col min="38" max="38" width="10.83203125" style="47"/>
    <col min="39" max="39" width="12.6640625" style="47" customWidth="1"/>
    <col min="40" max="44" width="10.83203125" style="47"/>
    <col min="45" max="45" width="12.6640625" style="47" customWidth="1"/>
    <col min="46" max="50" width="10.83203125" style="47"/>
    <col min="51" max="51" width="12.6640625" style="47" customWidth="1"/>
    <col min="52" max="52" width="12.5" style="47" customWidth="1"/>
    <col min="53" max="16384" width="10.83203125" style="47"/>
  </cols>
  <sheetData>
    <row r="1" spans="2:62" s="159" customFormat="1" ht="31">
      <c r="C1" s="160" t="s">
        <v>449</v>
      </c>
      <c r="D1" s="160"/>
      <c r="E1" s="160"/>
    </row>
    <row r="2" spans="2:62" s="46" customFormat="1" ht="16">
      <c r="Z2" s="494"/>
      <c r="AL2" s="47"/>
      <c r="AM2" s="47"/>
      <c r="AN2" s="47"/>
      <c r="AO2" s="47"/>
      <c r="AP2" s="47"/>
      <c r="AQ2" s="47"/>
      <c r="AR2" s="47"/>
      <c r="AS2" s="47"/>
      <c r="AT2" s="47"/>
      <c r="AU2" s="47"/>
      <c r="AV2" s="47"/>
      <c r="AW2" s="47"/>
      <c r="AX2" s="47"/>
      <c r="AY2" s="47"/>
      <c r="AZ2" s="47"/>
      <c r="BA2" s="47"/>
      <c r="BB2" s="47"/>
      <c r="BC2" s="47"/>
      <c r="BD2" s="47"/>
      <c r="BE2" s="47"/>
      <c r="BF2" s="47"/>
      <c r="BG2" s="47"/>
      <c r="BH2" s="47"/>
      <c r="BI2" s="47"/>
      <c r="BJ2" s="47"/>
    </row>
    <row r="3" spans="2:62" s="46" customFormat="1" ht="60" customHeight="1">
      <c r="C3" s="920" t="s">
        <v>451</v>
      </c>
      <c r="D3" s="921"/>
      <c r="E3" s="921"/>
      <c r="F3" s="921"/>
      <c r="G3" s="921"/>
      <c r="H3" s="921"/>
      <c r="I3" s="924"/>
      <c r="J3" s="924"/>
      <c r="K3" s="490"/>
      <c r="L3" s="490"/>
      <c r="M3" s="490"/>
      <c r="N3" s="490"/>
      <c r="O3" s="490"/>
      <c r="P3" s="490"/>
      <c r="Q3" s="490"/>
      <c r="R3" s="490"/>
      <c r="S3" s="490"/>
      <c r="T3" s="490"/>
      <c r="U3" s="490"/>
      <c r="V3" s="490"/>
      <c r="W3" s="490"/>
      <c r="X3" s="490"/>
      <c r="Z3" s="494"/>
    </row>
    <row r="4" spans="2:62" s="161" customFormat="1" ht="17" customHeight="1">
      <c r="Z4" s="494"/>
      <c r="AB4" s="162"/>
      <c r="AC4" s="162"/>
      <c r="AD4" s="162"/>
      <c r="AE4" s="162"/>
      <c r="AF4" s="162"/>
      <c r="AG4" s="162"/>
      <c r="AH4" s="162"/>
      <c r="AI4" s="162"/>
      <c r="AJ4" s="162"/>
      <c r="AK4" s="163"/>
      <c r="AL4" s="162"/>
      <c r="AM4" s="162"/>
      <c r="AN4" s="162"/>
      <c r="AO4" s="162"/>
      <c r="AP4" s="162"/>
      <c r="AQ4" s="163"/>
      <c r="AR4" s="162"/>
      <c r="AS4" s="162"/>
      <c r="AT4" s="162"/>
      <c r="AU4" s="162"/>
      <c r="AV4" s="162"/>
      <c r="AW4" s="162"/>
      <c r="AX4" s="162"/>
      <c r="AY4" s="162"/>
      <c r="AZ4" s="162"/>
      <c r="BA4" s="162"/>
      <c r="BB4" s="162"/>
      <c r="BC4" s="162"/>
      <c r="BD4" s="162"/>
      <c r="BE4" s="162"/>
      <c r="BF4" s="162"/>
      <c r="BG4" s="162"/>
      <c r="BH4" s="162"/>
      <c r="BI4" s="162"/>
    </row>
    <row r="5" spans="2:62" s="161" customFormat="1" ht="38" customHeight="1">
      <c r="C5" s="285"/>
      <c r="D5" s="875" t="s">
        <v>409</v>
      </c>
      <c r="E5" s="922" t="s">
        <v>182</v>
      </c>
      <c r="F5" s="922"/>
      <c r="G5" s="922"/>
      <c r="H5" s="923"/>
      <c r="J5" s="285"/>
      <c r="K5" s="875" t="s">
        <v>409</v>
      </c>
      <c r="L5" s="922" t="s">
        <v>167</v>
      </c>
      <c r="M5" s="922"/>
      <c r="N5" s="922"/>
      <c r="O5" s="923"/>
      <c r="Q5" s="874"/>
      <c r="R5" s="875" t="s">
        <v>409</v>
      </c>
      <c r="S5" s="922" t="s">
        <v>167</v>
      </c>
      <c r="T5" s="922"/>
      <c r="U5" s="922"/>
      <c r="V5" s="923"/>
      <c r="Z5" s="494"/>
      <c r="AB5" s="164"/>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row>
    <row r="6" spans="2:62" s="161" customFormat="1" ht="17" customHeight="1">
      <c r="B6" s="47"/>
      <c r="C6" s="47"/>
      <c r="D6" s="47"/>
      <c r="E6" s="47"/>
      <c r="F6" s="47"/>
      <c r="G6" s="47"/>
      <c r="H6" s="47"/>
      <c r="I6" s="47"/>
      <c r="J6" s="47"/>
      <c r="K6" s="47"/>
      <c r="L6" s="47"/>
      <c r="M6" s="47"/>
      <c r="N6" s="47"/>
      <c r="O6" s="47"/>
      <c r="P6" s="47"/>
      <c r="Q6" s="47"/>
      <c r="R6" s="47"/>
      <c r="S6" s="47"/>
      <c r="T6" s="47"/>
      <c r="U6" s="47"/>
      <c r="V6" s="47"/>
      <c r="W6" s="47"/>
      <c r="X6" s="47"/>
      <c r="Y6" s="47"/>
      <c r="Z6" s="494"/>
      <c r="AA6" s="47"/>
      <c r="AB6" s="165"/>
      <c r="AC6" s="165"/>
      <c r="AJ6" s="47"/>
      <c r="AK6" s="47"/>
      <c r="AP6" s="47"/>
      <c r="AQ6" s="166"/>
      <c r="AV6" s="47"/>
      <c r="AW6" s="47"/>
      <c r="AX6" s="47"/>
      <c r="AY6" s="47"/>
      <c r="AZ6" s="47"/>
      <c r="BA6" s="47"/>
      <c r="BB6" s="47"/>
      <c r="BC6" s="47"/>
      <c r="BD6" s="47"/>
      <c r="BE6" s="47"/>
      <c r="BF6" s="47"/>
      <c r="BG6" s="47"/>
      <c r="BH6" s="162"/>
      <c r="BI6" s="162"/>
    </row>
    <row r="7" spans="2:62" s="161" customFormat="1" ht="17" customHeight="1" thickBot="1">
      <c r="B7" s="47"/>
      <c r="C7" s="47"/>
      <c r="D7" s="47"/>
      <c r="E7" s="47"/>
      <c r="F7" s="47"/>
      <c r="G7" s="47"/>
      <c r="H7" s="47"/>
      <c r="I7" s="47"/>
      <c r="J7" s="47"/>
      <c r="K7" s="47"/>
      <c r="L7" s="47"/>
      <c r="M7" s="47"/>
      <c r="N7" s="47"/>
      <c r="O7" s="47"/>
      <c r="P7" s="47"/>
      <c r="Q7" s="47"/>
      <c r="R7" s="47"/>
      <c r="S7" s="47"/>
      <c r="T7" s="47"/>
      <c r="U7" s="47"/>
      <c r="V7" s="47"/>
      <c r="W7" s="47"/>
      <c r="X7" s="47"/>
      <c r="Y7" s="47"/>
      <c r="Z7" s="494"/>
      <c r="AA7" s="47"/>
      <c r="AB7" s="47"/>
      <c r="AC7" s="47"/>
      <c r="AD7" s="47"/>
      <c r="AE7" s="47"/>
      <c r="AF7" s="47"/>
      <c r="AG7" s="47"/>
      <c r="AH7" s="47"/>
      <c r="AI7" s="47"/>
      <c r="AJ7" s="47"/>
      <c r="AK7" s="47"/>
      <c r="AL7" s="47"/>
      <c r="AM7" s="47"/>
      <c r="AN7" s="47"/>
      <c r="AO7" s="47"/>
      <c r="AP7" s="47"/>
      <c r="AQ7" s="166"/>
      <c r="AR7" s="47"/>
      <c r="AS7" s="47"/>
      <c r="AT7" s="47"/>
      <c r="AU7" s="47"/>
      <c r="AV7" s="47"/>
      <c r="AW7" s="47"/>
      <c r="AX7" s="47"/>
      <c r="AY7" s="47"/>
      <c r="BD7" s="47"/>
      <c r="BE7" s="47"/>
      <c r="BF7" s="47"/>
      <c r="BG7" s="47"/>
      <c r="BH7" s="162"/>
      <c r="BI7" s="162"/>
    </row>
    <row r="8" spans="2:62" s="161" customFormat="1" ht="17" customHeight="1" thickBot="1">
      <c r="B8" s="47"/>
      <c r="C8" s="47"/>
      <c r="D8" s="47"/>
      <c r="E8" s="47"/>
      <c r="F8" s="47"/>
      <c r="G8" s="47"/>
      <c r="H8" s="47"/>
      <c r="I8" s="47"/>
      <c r="J8" s="47"/>
      <c r="K8" s="47"/>
      <c r="L8" s="47"/>
      <c r="M8" s="47"/>
      <c r="N8" s="47"/>
      <c r="O8" s="47"/>
      <c r="P8" s="47"/>
      <c r="Q8" s="47"/>
      <c r="R8" s="47"/>
      <c r="S8" s="47"/>
      <c r="T8" s="47"/>
      <c r="U8" s="47"/>
      <c r="V8" s="47"/>
      <c r="W8" s="47"/>
      <c r="X8" s="47"/>
      <c r="Y8" s="47"/>
      <c r="Z8" s="494"/>
      <c r="AA8" s="47"/>
      <c r="AB8" s="167"/>
      <c r="AC8" s="168"/>
      <c r="AD8" s="167"/>
      <c r="AE8" s="878" t="s">
        <v>414</v>
      </c>
      <c r="AF8" s="169">
        <f ca="1">INDEX(Requirements!G6:AE21, 11, MATCH($E$5, Requirements!G6:AE6, FALSE))</f>
        <v>4.1250000000000002E-2</v>
      </c>
      <c r="AG8" s="170">
        <f ca="1">INDEX(Requirements!G6:AE21, 12, MATCH($E$5, Requirements!G6:AE6, FALSE))</f>
        <v>4.1250000000000002E-2</v>
      </c>
      <c r="AH8" s="171">
        <f ca="1">INDEX(Requirements!G6:AE21, 13, MATCH($E$5, Requirements!G6:AE6, FALSE))</f>
        <v>6.25E-2</v>
      </c>
      <c r="AI8" s="48" t="s">
        <v>0</v>
      </c>
      <c r="AJ8" s="158">
        <f>MATCH(E5,LU_OccList,0)</f>
        <v>18</v>
      </c>
      <c r="AK8" s="47"/>
      <c r="AL8" s="169">
        <f ca="1">INDEX(Requirements!G6:AE21, 11, MATCH($L$5, Requirements!G6:AE6, FALSE))</f>
        <v>0</v>
      </c>
      <c r="AM8" s="170">
        <f ca="1">INDEX(Requirements!G6:AE21, 12, MATCH($L$5, Requirements!G6:AE6, FALSE))</f>
        <v>0</v>
      </c>
      <c r="AN8" s="171">
        <f ca="1">INDEX(Requirements!G6:AE21, 13, MATCH($L$5, Requirements!G6:AE6, FALSE))</f>
        <v>2.2499999999999999E-2</v>
      </c>
      <c r="AO8" s="48" t="s">
        <v>0</v>
      </c>
      <c r="AP8" s="158">
        <f>MATCH(L5,LU_OccList,0)</f>
        <v>3</v>
      </c>
      <c r="AQ8" s="47"/>
      <c r="AR8" s="169">
        <f ca="1">INDEX(Requirements!G6:AE21, 11, MATCH($S$5, Requirements!G6:AE6, FALSE))</f>
        <v>0</v>
      </c>
      <c r="AS8" s="170">
        <f ca="1">INDEX(Requirements!G6:AE21, 12, MATCH($S$5, Requirements!G6:AE6, FALSE))</f>
        <v>0</v>
      </c>
      <c r="AT8" s="171">
        <f ca="1">INDEX(Requirements!G6:AE21, 13, MATCH($S$5, Requirements!G6:AE6, FALSE))</f>
        <v>2.2499999999999999E-2</v>
      </c>
      <c r="AU8" s="48" t="s">
        <v>0</v>
      </c>
      <c r="AV8" s="158">
        <f>MATCH(S5,LU_OccList,0)</f>
        <v>3</v>
      </c>
      <c r="AW8" s="47"/>
      <c r="AX8" s="172"/>
      <c r="AY8" s="47"/>
      <c r="AZ8" s="47"/>
      <c r="BA8" s="47"/>
      <c r="BB8" s="47"/>
      <c r="BC8" s="47"/>
      <c r="BD8" s="47"/>
      <c r="BE8" s="47"/>
      <c r="BF8" s="47"/>
      <c r="BG8" s="47"/>
      <c r="BH8" s="162"/>
      <c r="BI8" s="162"/>
    </row>
    <row r="9" spans="2:62" s="161" customFormat="1" ht="17" customHeight="1" thickBot="1">
      <c r="B9" s="47"/>
      <c r="C9" s="47"/>
      <c r="D9" s="47"/>
      <c r="E9" s="47"/>
      <c r="F9" s="47"/>
      <c r="G9" s="47"/>
      <c r="H9" s="47"/>
      <c r="I9" s="47"/>
      <c r="J9" s="47"/>
      <c r="K9" s="47"/>
      <c r="L9" s="47"/>
      <c r="M9" s="47"/>
      <c r="N9" s="47"/>
      <c r="O9" s="47"/>
      <c r="P9" s="47"/>
      <c r="Q9" s="47"/>
      <c r="R9" s="47"/>
      <c r="S9" s="47"/>
      <c r="T9" s="47"/>
      <c r="U9" s="47"/>
      <c r="V9" s="47"/>
      <c r="W9" s="47"/>
      <c r="X9" s="47"/>
      <c r="Y9" s="47"/>
      <c r="Z9" s="494"/>
      <c r="AA9" s="47"/>
      <c r="AB9" s="47"/>
      <c r="AC9" s="47"/>
      <c r="AD9" s="47"/>
      <c r="AE9" s="47"/>
      <c r="AF9" s="173"/>
      <c r="AG9" s="47"/>
      <c r="AH9" s="47"/>
      <c r="AI9" s="47"/>
      <c r="AJ9" s="47"/>
      <c r="AK9" s="47"/>
      <c r="AL9" s="173"/>
      <c r="AM9" s="47"/>
      <c r="AN9" s="47"/>
      <c r="AO9" s="47"/>
      <c r="AP9" s="47"/>
      <c r="AQ9" s="47"/>
      <c r="AR9" s="173"/>
      <c r="AS9" s="47"/>
      <c r="AT9" s="47"/>
      <c r="AU9" s="47"/>
      <c r="AV9" s="47"/>
      <c r="AW9" s="47"/>
      <c r="AX9" s="172"/>
      <c r="AY9" s="47"/>
      <c r="AZ9" s="47"/>
      <c r="BA9" s="47"/>
      <c r="BB9" s="47"/>
      <c r="BC9" s="47"/>
      <c r="BD9" s="47"/>
      <c r="BE9" s="47"/>
      <c r="BF9" s="47"/>
      <c r="BG9" s="47"/>
      <c r="BH9" s="162"/>
      <c r="BI9" s="162"/>
    </row>
    <row r="10" spans="2:62" s="161" customFormat="1" ht="17" customHeight="1" thickBot="1">
      <c r="B10" s="47"/>
      <c r="C10" s="47"/>
      <c r="D10" s="47"/>
      <c r="E10" s="47"/>
      <c r="F10" s="47"/>
      <c r="G10" s="47"/>
      <c r="H10" s="47"/>
      <c r="I10" s="47"/>
      <c r="J10" s="47"/>
      <c r="K10" s="47"/>
      <c r="L10" s="47"/>
      <c r="M10" s="47"/>
      <c r="N10" s="47"/>
      <c r="O10" s="47"/>
      <c r="P10" s="47"/>
      <c r="Q10" s="47"/>
      <c r="R10" s="47"/>
      <c r="S10" s="47"/>
      <c r="T10" s="47"/>
      <c r="U10" s="47"/>
      <c r="V10" s="47"/>
      <c r="W10" s="47"/>
      <c r="X10" s="47"/>
      <c r="Y10" s="47"/>
      <c r="Z10" s="494"/>
      <c r="AA10" s="47"/>
      <c r="AB10" s="46"/>
      <c r="AC10" s="877" t="s">
        <v>413</v>
      </c>
      <c r="AD10" s="174"/>
      <c r="AE10" s="175"/>
      <c r="AF10" s="877" t="s">
        <v>412</v>
      </c>
      <c r="AG10" s="174"/>
      <c r="AH10" s="174"/>
      <c r="AI10" s="175"/>
      <c r="AJ10" s="46"/>
      <c r="AK10" s="47"/>
      <c r="AL10" s="877" t="s">
        <v>412</v>
      </c>
      <c r="AM10" s="174"/>
      <c r="AN10" s="174"/>
      <c r="AO10" s="175"/>
      <c r="AP10" s="46"/>
      <c r="AQ10" s="47"/>
      <c r="AR10" s="877" t="s">
        <v>412</v>
      </c>
      <c r="AS10" s="174"/>
      <c r="AT10" s="174"/>
      <c r="AU10" s="175"/>
      <c r="AV10" s="46"/>
      <c r="AW10" s="47"/>
      <c r="BB10" s="47"/>
      <c r="BC10" s="47"/>
      <c r="BD10" s="47"/>
      <c r="BE10" s="47"/>
      <c r="BF10" s="47"/>
      <c r="BG10" s="47"/>
      <c r="BH10" s="162"/>
      <c r="BI10" s="162"/>
    </row>
    <row r="11" spans="2:62" s="161" customFormat="1" ht="17" customHeight="1" thickBot="1">
      <c r="B11" s="47"/>
      <c r="C11" s="47"/>
      <c r="D11" s="47"/>
      <c r="E11" s="47"/>
      <c r="F11" s="47"/>
      <c r="G11" s="47"/>
      <c r="H11" s="47"/>
      <c r="I11" s="47"/>
      <c r="J11" s="47"/>
      <c r="K11" s="47"/>
      <c r="L11" s="47"/>
      <c r="M11" s="47"/>
      <c r="N11" s="47"/>
      <c r="O11" s="47"/>
      <c r="P11" s="47"/>
      <c r="Q11" s="47"/>
      <c r="R11" s="47"/>
      <c r="S11" s="47"/>
      <c r="T11" s="47"/>
      <c r="U11" s="47"/>
      <c r="V11" s="47"/>
      <c r="W11" s="47"/>
      <c r="X11" s="47"/>
      <c r="Y11" s="47"/>
      <c r="Z11" s="494"/>
      <c r="AA11" s="47"/>
      <c r="AB11" s="91" t="s">
        <v>125</v>
      </c>
      <c r="AC11" s="858" t="s">
        <v>400</v>
      </c>
      <c r="AD11" s="859" t="s">
        <v>401</v>
      </c>
      <c r="AE11" s="860" t="s">
        <v>160</v>
      </c>
      <c r="AF11" s="858" t="s">
        <v>400</v>
      </c>
      <c r="AG11" s="859" t="s">
        <v>401</v>
      </c>
      <c r="AH11" s="860" t="s">
        <v>160</v>
      </c>
      <c r="AI11" s="876" t="s">
        <v>410</v>
      </c>
      <c r="AJ11" s="876" t="s">
        <v>411</v>
      </c>
      <c r="AK11" s="176"/>
      <c r="AL11" s="858" t="s">
        <v>400</v>
      </c>
      <c r="AM11" s="859" t="s">
        <v>401</v>
      </c>
      <c r="AN11" s="860" t="s">
        <v>160</v>
      </c>
      <c r="AO11" s="876" t="s">
        <v>410</v>
      </c>
      <c r="AP11" s="876" t="s">
        <v>411</v>
      </c>
      <c r="AQ11" s="47"/>
      <c r="AR11" s="858" t="s">
        <v>400</v>
      </c>
      <c r="AS11" s="859" t="s">
        <v>401</v>
      </c>
      <c r="AT11" s="860" t="s">
        <v>160</v>
      </c>
      <c r="AU11" s="876" t="s">
        <v>410</v>
      </c>
      <c r="AV11" s="876" t="s">
        <v>411</v>
      </c>
      <c r="AW11" s="177"/>
      <c r="BB11" s="47"/>
      <c r="BC11" s="47"/>
      <c r="BD11" s="47"/>
      <c r="BE11" s="47"/>
      <c r="BF11" s="47"/>
      <c r="BG11" s="47"/>
      <c r="BH11" s="162"/>
      <c r="BI11" s="162"/>
    </row>
    <row r="12" spans="2:62" s="161" customFormat="1" ht="17" customHeight="1">
      <c r="B12" s="47"/>
      <c r="C12" s="47"/>
      <c r="D12" s="47"/>
      <c r="E12" s="47"/>
      <c r="F12" s="47"/>
      <c r="G12" s="47"/>
      <c r="H12" s="47"/>
      <c r="I12" s="47"/>
      <c r="J12" s="47"/>
      <c r="K12" s="47"/>
      <c r="L12" s="47"/>
      <c r="M12" s="47"/>
      <c r="N12" s="47"/>
      <c r="O12" s="47"/>
      <c r="P12" s="47"/>
      <c r="Q12" s="47"/>
      <c r="R12" s="47"/>
      <c r="S12" s="47"/>
      <c r="T12" s="47"/>
      <c r="U12" s="47"/>
      <c r="V12" s="47"/>
      <c r="W12" s="47"/>
      <c r="X12" s="47"/>
      <c r="Y12" s="47"/>
      <c r="Z12" s="494"/>
      <c r="AA12" s="47"/>
      <c r="AB12" s="178">
        <f>'COVID-19 Cases'!$B10</f>
        <v>43892</v>
      </c>
      <c r="AC12" s="179">
        <f>'COVID-19 Cases'!D10</f>
        <v>0</v>
      </c>
      <c r="AD12" s="180">
        <f>'COVID-19 Cases'!E10</f>
        <v>0</v>
      </c>
      <c r="AE12" s="181">
        <f>'COVID-19 Cases'!F10</f>
        <v>0</v>
      </c>
      <c r="AF12" s="182">
        <f t="shared" ref="AF12:AF43" ca="1" si="0">$AF$8*AC12</f>
        <v>0</v>
      </c>
      <c r="AG12" s="183">
        <f t="shared" ref="AG12:AG43" ca="1" si="1">$AG$8*AD12</f>
        <v>0</v>
      </c>
      <c r="AH12" s="184">
        <f t="shared" ref="AH12:AH43" ca="1" si="2">$AH$8*AE12</f>
        <v>0</v>
      </c>
      <c r="AI12" s="185">
        <f ca="1">SUM(AF12:AH12)</f>
        <v>0</v>
      </c>
      <c r="AJ12" s="186">
        <f ca="1">OFFSET(Offset_HospitalResource,0,AJ8-1)</f>
        <v>200</v>
      </c>
      <c r="AL12" s="182">
        <f ca="1">$AL$8*AC12</f>
        <v>0</v>
      </c>
      <c r="AM12" s="183">
        <f ca="1">$AM$8*AD12</f>
        <v>0</v>
      </c>
      <c r="AN12" s="184">
        <f ca="1">$AN$8*AE12</f>
        <v>0</v>
      </c>
      <c r="AO12" s="185">
        <f ca="1">SUM(AL12:AN12)</f>
        <v>0</v>
      </c>
      <c r="AP12" s="186">
        <f ca="1">OFFSET(Offset_HospitalResource,0,AP8-1)</f>
        <v>2</v>
      </c>
      <c r="AQ12" s="47"/>
      <c r="AR12" s="182">
        <f ca="1">$AR$8*AC12</f>
        <v>0</v>
      </c>
      <c r="AS12" s="183">
        <f ca="1">$AS$8*AD12</f>
        <v>0</v>
      </c>
      <c r="AT12" s="184">
        <f ca="1">$AT$8*AE12</f>
        <v>0</v>
      </c>
      <c r="AU12" s="185">
        <f ca="1">SUM(AR12:AT12)</f>
        <v>0</v>
      </c>
      <c r="AV12" s="186">
        <f ca="1">OFFSET(Offset_HospitalResource,0,AV8-1)</f>
        <v>2</v>
      </c>
      <c r="AW12" s="187"/>
      <c r="BB12" s="47"/>
      <c r="BC12" s="47"/>
      <c r="BD12" s="47"/>
      <c r="BE12" s="47"/>
      <c r="BF12" s="47"/>
      <c r="BG12" s="47"/>
      <c r="BH12" s="162"/>
      <c r="BI12" s="162"/>
    </row>
    <row r="13" spans="2:62" s="161" customFormat="1" ht="17" customHeight="1">
      <c r="B13" s="47"/>
      <c r="C13" s="47"/>
      <c r="D13" s="47"/>
      <c r="E13" s="47"/>
      <c r="F13" s="47"/>
      <c r="G13" s="47"/>
      <c r="H13" s="47"/>
      <c r="I13" s="47"/>
      <c r="J13" s="47"/>
      <c r="K13" s="47"/>
      <c r="L13" s="47"/>
      <c r="M13" s="47"/>
      <c r="N13" s="47"/>
      <c r="O13" s="47"/>
      <c r="P13" s="47"/>
      <c r="Q13" s="47"/>
      <c r="R13" s="47"/>
      <c r="S13" s="47"/>
      <c r="T13" s="47"/>
      <c r="U13" s="47"/>
      <c r="V13" s="47"/>
      <c r="W13" s="47"/>
      <c r="X13" s="47"/>
      <c r="Y13" s="47"/>
      <c r="Z13" s="494"/>
      <c r="AA13" s="47"/>
      <c r="AB13" s="188">
        <f>'COVID-19 Cases'!$B11</f>
        <v>43893</v>
      </c>
      <c r="AC13" s="189">
        <f>'COVID-19 Cases'!D11</f>
        <v>0.22949195236619696</v>
      </c>
      <c r="AD13" s="190">
        <f>'COVID-19 Cases'!E11</f>
        <v>0.21402601705789434</v>
      </c>
      <c r="AE13" s="191">
        <f>'COVID-19 Cases'!F11</f>
        <v>1.810200016150793E-3</v>
      </c>
      <c r="AF13" s="192">
        <f t="shared" ca="1" si="0"/>
        <v>9.4665430351056259E-3</v>
      </c>
      <c r="AG13" s="193">
        <f t="shared" ca="1" si="1"/>
        <v>8.8285732036381421E-3</v>
      </c>
      <c r="AH13" s="194">
        <f t="shared" ca="1" si="2"/>
        <v>1.1313750100942456E-4</v>
      </c>
      <c r="AI13" s="195">
        <f t="shared" ref="AI13:AI76" ca="1" si="3">SUM(AF13:AH13)</f>
        <v>1.8408253739753192E-2</v>
      </c>
      <c r="AJ13" s="196">
        <f ca="1">AJ12</f>
        <v>200</v>
      </c>
      <c r="AL13" s="192">
        <f t="shared" ref="AL13:AL42" ca="1" si="4">$AL$8*AC13</f>
        <v>0</v>
      </c>
      <c r="AM13" s="193">
        <f t="shared" ref="AM13:AM42" ca="1" si="5">$AM$8*AD13</f>
        <v>0</v>
      </c>
      <c r="AN13" s="194">
        <f t="shared" ref="AN13:AN42" ca="1" si="6">$AN$8*AE13</f>
        <v>4.0729500363392839E-5</v>
      </c>
      <c r="AO13" s="195">
        <f t="shared" ref="AO13:AO65" ca="1" si="7">SUM(AL13:AN13)</f>
        <v>4.0729500363392839E-5</v>
      </c>
      <c r="AP13" s="196">
        <f ca="1">AP12</f>
        <v>2</v>
      </c>
      <c r="AQ13" s="47"/>
      <c r="AR13" s="192">
        <f t="shared" ref="AR13:AR76" ca="1" si="8">$AR$8*AC13</f>
        <v>0</v>
      </c>
      <c r="AS13" s="193">
        <f t="shared" ref="AS13:AS76" ca="1" si="9">$AS$8*AD13</f>
        <v>0</v>
      </c>
      <c r="AT13" s="194">
        <f t="shared" ref="AT13:AT76" ca="1" si="10">$AT$8*AE13</f>
        <v>4.0729500363392839E-5</v>
      </c>
      <c r="AU13" s="195">
        <f t="shared" ref="AU13:AU65" ca="1" si="11">SUM(AR13:AT13)</f>
        <v>4.0729500363392839E-5</v>
      </c>
      <c r="AV13" s="196">
        <f ca="1">AV12</f>
        <v>2</v>
      </c>
      <c r="AW13" s="162"/>
      <c r="AX13" s="47"/>
      <c r="AY13" s="47"/>
      <c r="AZ13" s="47"/>
      <c r="BA13" s="47"/>
      <c r="BB13" s="47"/>
      <c r="BC13" s="47"/>
      <c r="BD13" s="47"/>
      <c r="BE13" s="47"/>
      <c r="BF13" s="47"/>
      <c r="BG13" s="47"/>
      <c r="BH13" s="162"/>
      <c r="BI13" s="162"/>
    </row>
    <row r="14" spans="2:62" s="161" customFormat="1" ht="17" customHeight="1">
      <c r="B14" s="47"/>
      <c r="C14" s="47"/>
      <c r="D14" s="47"/>
      <c r="E14" s="47"/>
      <c r="F14" s="47"/>
      <c r="G14" s="47"/>
      <c r="H14" s="47"/>
      <c r="I14" s="47"/>
      <c r="J14" s="47"/>
      <c r="K14" s="47"/>
      <c r="L14" s="47"/>
      <c r="M14" s="47"/>
      <c r="N14" s="47"/>
      <c r="O14" s="47"/>
      <c r="P14" s="47"/>
      <c r="Q14" s="47"/>
      <c r="R14" s="47"/>
      <c r="S14" s="47"/>
      <c r="T14" s="47"/>
      <c r="U14" s="47"/>
      <c r="V14" s="47"/>
      <c r="W14" s="47"/>
      <c r="X14" s="47"/>
      <c r="Y14" s="47"/>
      <c r="Z14" s="494"/>
      <c r="AA14" s="47"/>
      <c r="AB14" s="188">
        <f>'COVID-19 Cases'!$B12</f>
        <v>43894</v>
      </c>
      <c r="AC14" s="189">
        <f>'COVID-19 Cases'!D12</f>
        <v>0.31654178828514035</v>
      </c>
      <c r="AD14" s="190">
        <f>'COVID-19 Cases'!E12</f>
        <v>0.30468379261390161</v>
      </c>
      <c r="AE14" s="191">
        <f>'COVID-19 Cases'!F12</f>
        <v>3.9572304267076596E-3</v>
      </c>
      <c r="AF14" s="192">
        <f t="shared" ca="1" si="0"/>
        <v>1.3057348766762039E-2</v>
      </c>
      <c r="AG14" s="193">
        <f t="shared" ca="1" si="1"/>
        <v>1.2568206445323441E-2</v>
      </c>
      <c r="AH14" s="194">
        <f t="shared" ca="1" si="2"/>
        <v>2.4732690166922873E-4</v>
      </c>
      <c r="AI14" s="195">
        <f t="shared" ca="1" si="3"/>
        <v>2.587288211375471E-2</v>
      </c>
      <c r="AJ14" s="196">
        <f t="shared" ref="AJ14:AJ77" ca="1" si="12">AJ13</f>
        <v>200</v>
      </c>
      <c r="AL14" s="192">
        <f t="shared" ca="1" si="4"/>
        <v>0</v>
      </c>
      <c r="AM14" s="193">
        <f t="shared" ca="1" si="5"/>
        <v>0</v>
      </c>
      <c r="AN14" s="194">
        <f t="shared" ca="1" si="6"/>
        <v>8.9037684600922333E-5</v>
      </c>
      <c r="AO14" s="195">
        <f t="shared" ca="1" si="7"/>
        <v>8.9037684600922333E-5</v>
      </c>
      <c r="AP14" s="196">
        <f t="shared" ref="AP14:AP77" ca="1" si="13">AP13</f>
        <v>2</v>
      </c>
      <c r="AQ14" s="47"/>
      <c r="AR14" s="192">
        <f t="shared" ca="1" si="8"/>
        <v>0</v>
      </c>
      <c r="AS14" s="193">
        <f t="shared" ca="1" si="9"/>
        <v>0</v>
      </c>
      <c r="AT14" s="194">
        <f t="shared" ca="1" si="10"/>
        <v>8.9037684600922333E-5</v>
      </c>
      <c r="AU14" s="195">
        <f t="shared" ca="1" si="11"/>
        <v>8.9037684600922333E-5</v>
      </c>
      <c r="AV14" s="196">
        <f t="shared" ref="AV14:AV77" ca="1" si="14">AV13</f>
        <v>2</v>
      </c>
      <c r="AW14" s="162"/>
      <c r="AX14" s="47"/>
      <c r="AY14" s="47"/>
      <c r="AZ14" s="47"/>
      <c r="BA14" s="166"/>
      <c r="BB14" s="47"/>
      <c r="BC14" s="47"/>
      <c r="BD14" s="47"/>
      <c r="BE14" s="47"/>
      <c r="BF14" s="47"/>
      <c r="BG14" s="47"/>
      <c r="BH14" s="162"/>
      <c r="BI14" s="162"/>
    </row>
    <row r="15" spans="2:62" s="161" customFormat="1" ht="17" customHeight="1">
      <c r="B15" s="47"/>
      <c r="C15" s="47"/>
      <c r="D15" s="47"/>
      <c r="E15" s="47"/>
      <c r="F15" s="47"/>
      <c r="G15" s="47"/>
      <c r="H15" s="47"/>
      <c r="I15" s="47"/>
      <c r="J15" s="47"/>
      <c r="K15" s="47"/>
      <c r="L15" s="47"/>
      <c r="M15" s="47"/>
      <c r="N15" s="47"/>
      <c r="O15" s="47"/>
      <c r="P15" s="47"/>
      <c r="Q15" s="47"/>
      <c r="R15" s="47"/>
      <c r="S15" s="47"/>
      <c r="T15" s="47"/>
      <c r="U15" s="47"/>
      <c r="V15" s="47"/>
      <c r="W15" s="47"/>
      <c r="X15" s="47"/>
      <c r="Y15" s="47"/>
      <c r="Z15" s="494"/>
      <c r="AA15" s="47"/>
      <c r="AB15" s="188">
        <f>'COVID-19 Cases'!$B13</f>
        <v>43895</v>
      </c>
      <c r="AC15" s="189">
        <f>'COVID-19 Cases'!D13</f>
        <v>0.4420315152409301</v>
      </c>
      <c r="AD15" s="190">
        <f>'COVID-19 Cases'!E13</f>
        <v>0.43404450074783296</v>
      </c>
      <c r="AE15" s="191">
        <f>'COVID-19 Cases'!F13</f>
        <v>6.8259732056302194E-3</v>
      </c>
      <c r="AF15" s="192">
        <f t="shared" ca="1" si="0"/>
        <v>1.8233800003688367E-2</v>
      </c>
      <c r="AG15" s="193">
        <f t="shared" ca="1" si="1"/>
        <v>1.7904335655848109E-2</v>
      </c>
      <c r="AH15" s="194">
        <f t="shared" ca="1" si="2"/>
        <v>4.2662332535188871E-4</v>
      </c>
      <c r="AI15" s="195">
        <f t="shared" ca="1" si="3"/>
        <v>3.6564758984888361E-2</v>
      </c>
      <c r="AJ15" s="196">
        <f t="shared" ca="1" si="12"/>
        <v>200</v>
      </c>
      <c r="AL15" s="192">
        <f t="shared" ca="1" si="4"/>
        <v>0</v>
      </c>
      <c r="AM15" s="193">
        <f t="shared" ca="1" si="5"/>
        <v>0</v>
      </c>
      <c r="AN15" s="194">
        <f t="shared" ca="1" si="6"/>
        <v>1.5358439712667994E-4</v>
      </c>
      <c r="AO15" s="195">
        <f t="shared" ca="1" si="7"/>
        <v>1.5358439712667994E-4</v>
      </c>
      <c r="AP15" s="196">
        <f t="shared" ca="1" si="13"/>
        <v>2</v>
      </c>
      <c r="AQ15" s="47"/>
      <c r="AR15" s="192">
        <f t="shared" ca="1" si="8"/>
        <v>0</v>
      </c>
      <c r="AS15" s="193">
        <f t="shared" ca="1" si="9"/>
        <v>0</v>
      </c>
      <c r="AT15" s="194">
        <f t="shared" ca="1" si="10"/>
        <v>1.5358439712667994E-4</v>
      </c>
      <c r="AU15" s="195">
        <f t="shared" ca="1" si="11"/>
        <v>1.5358439712667994E-4</v>
      </c>
      <c r="AV15" s="196">
        <f t="shared" ca="1" si="14"/>
        <v>2</v>
      </c>
      <c r="AW15" s="162"/>
      <c r="BB15" s="47"/>
      <c r="BC15" s="47"/>
      <c r="BD15" s="47"/>
      <c r="BE15" s="47"/>
      <c r="BF15" s="47"/>
      <c r="BG15" s="47"/>
      <c r="BH15" s="162"/>
      <c r="BI15" s="162"/>
    </row>
    <row r="16" spans="2:62" s="161" customFormat="1" ht="17" customHeight="1">
      <c r="B16" s="47"/>
      <c r="C16" s="47"/>
      <c r="D16" s="47"/>
      <c r="E16" s="47"/>
      <c r="F16" s="47"/>
      <c r="G16" s="47"/>
      <c r="H16" s="47"/>
      <c r="I16" s="47"/>
      <c r="J16" s="47"/>
      <c r="K16" s="47"/>
      <c r="L16" s="47"/>
      <c r="M16" s="47"/>
      <c r="N16" s="47"/>
      <c r="O16" s="47"/>
      <c r="P16" s="47"/>
      <c r="Q16" s="47"/>
      <c r="R16" s="47"/>
      <c r="S16" s="47"/>
      <c r="T16" s="47"/>
      <c r="U16" s="47"/>
      <c r="V16" s="47"/>
      <c r="W16" s="47"/>
      <c r="X16" s="47"/>
      <c r="Y16" s="47"/>
      <c r="Z16" s="494"/>
      <c r="AA16" s="47"/>
      <c r="AB16" s="188">
        <f>'COVID-19 Cases'!$B14</f>
        <v>43896</v>
      </c>
      <c r="AC16" s="189">
        <f>'COVID-19 Cases'!D14</f>
        <v>0.6220672018895459</v>
      </c>
      <c r="AD16" s="190">
        <f>'COVID-19 Cases'!E14</f>
        <v>0.61848137836599049</v>
      </c>
      <c r="AE16" s="191">
        <f>'COVID-19 Cases'!F14</f>
        <v>1.0748013319131269E-2</v>
      </c>
      <c r="AF16" s="192">
        <f t="shared" ca="1" si="0"/>
        <v>2.5660272077943771E-2</v>
      </c>
      <c r="AG16" s="193">
        <f t="shared" ca="1" si="1"/>
        <v>2.5512356857597108E-2</v>
      </c>
      <c r="AH16" s="194">
        <f t="shared" ca="1" si="2"/>
        <v>6.7175083244570431E-4</v>
      </c>
      <c r="AI16" s="195">
        <f t="shared" ca="1" si="3"/>
        <v>5.184437976798658E-2</v>
      </c>
      <c r="AJ16" s="196">
        <f t="shared" ca="1" si="12"/>
        <v>200</v>
      </c>
      <c r="AL16" s="192">
        <f t="shared" ca="1" si="4"/>
        <v>0</v>
      </c>
      <c r="AM16" s="193">
        <f t="shared" ca="1" si="5"/>
        <v>0</v>
      </c>
      <c r="AN16" s="194">
        <f t="shared" ca="1" si="6"/>
        <v>2.4183029968045356E-4</v>
      </c>
      <c r="AO16" s="195">
        <f t="shared" ca="1" si="7"/>
        <v>2.4183029968045356E-4</v>
      </c>
      <c r="AP16" s="196">
        <f t="shared" ca="1" si="13"/>
        <v>2</v>
      </c>
      <c r="AQ16" s="47"/>
      <c r="AR16" s="192">
        <f t="shared" ca="1" si="8"/>
        <v>0</v>
      </c>
      <c r="AS16" s="193">
        <f t="shared" ca="1" si="9"/>
        <v>0</v>
      </c>
      <c r="AT16" s="194">
        <f t="shared" ca="1" si="10"/>
        <v>2.4183029968045356E-4</v>
      </c>
      <c r="AU16" s="195">
        <f t="shared" ca="1" si="11"/>
        <v>2.4183029968045356E-4</v>
      </c>
      <c r="AV16" s="196">
        <f t="shared" ca="1" si="14"/>
        <v>2</v>
      </c>
      <c r="AW16" s="162"/>
      <c r="BB16" s="47"/>
      <c r="BC16" s="47"/>
      <c r="BD16" s="47"/>
      <c r="BE16" s="47"/>
      <c r="BF16" s="47"/>
      <c r="BG16" s="47"/>
      <c r="BH16" s="162"/>
      <c r="BI16" s="162"/>
    </row>
    <row r="17" spans="2:61" s="161" customFormat="1" ht="17" customHeight="1">
      <c r="B17" s="47"/>
      <c r="C17" s="47"/>
      <c r="D17" s="47"/>
      <c r="E17" s="47"/>
      <c r="F17" s="47"/>
      <c r="G17" s="47"/>
      <c r="H17" s="47"/>
      <c r="I17" s="47"/>
      <c r="J17" s="47"/>
      <c r="K17" s="47"/>
      <c r="L17" s="47"/>
      <c r="M17" s="47"/>
      <c r="N17" s="47"/>
      <c r="O17" s="47"/>
      <c r="P17" s="47"/>
      <c r="Q17" s="47"/>
      <c r="R17" s="47"/>
      <c r="S17" s="47"/>
      <c r="T17" s="47"/>
      <c r="U17" s="47"/>
      <c r="V17" s="47"/>
      <c r="W17" s="47"/>
      <c r="X17" s="47"/>
      <c r="Y17" s="47"/>
      <c r="Z17" s="494"/>
      <c r="AA17" s="47"/>
      <c r="AB17" s="188">
        <f>'COVID-19 Cases'!$B15</f>
        <v>43897</v>
      </c>
      <c r="AC17" s="189">
        <f>'COVID-19 Cases'!D15</f>
        <v>0.87962077075972134</v>
      </c>
      <c r="AD17" s="190">
        <f>'COVID-19 Cases'!E15</f>
        <v>0.88132838424615489</v>
      </c>
      <c r="AE17" s="191">
        <f>'COVID-19 Cases'!F15</f>
        <v>1.6192421515109252E-2</v>
      </c>
      <c r="AF17" s="192">
        <f t="shared" ca="1" si="0"/>
        <v>3.6284356793838506E-2</v>
      </c>
      <c r="AG17" s="193">
        <f t="shared" ca="1" si="1"/>
        <v>3.6354795850153894E-2</v>
      </c>
      <c r="AH17" s="194">
        <f t="shared" ca="1" si="2"/>
        <v>1.0120263446943283E-3</v>
      </c>
      <c r="AI17" s="195">
        <f t="shared" ca="1" si="3"/>
        <v>7.3651178988686727E-2</v>
      </c>
      <c r="AJ17" s="196">
        <f t="shared" ca="1" si="12"/>
        <v>200</v>
      </c>
      <c r="AL17" s="192">
        <f t="shared" ca="1" si="4"/>
        <v>0</v>
      </c>
      <c r="AM17" s="193">
        <f t="shared" ca="1" si="5"/>
        <v>0</v>
      </c>
      <c r="AN17" s="194">
        <f t="shared" ca="1" si="6"/>
        <v>3.6432948408995816E-4</v>
      </c>
      <c r="AO17" s="195">
        <f t="shared" ca="1" si="7"/>
        <v>3.6432948408995816E-4</v>
      </c>
      <c r="AP17" s="196">
        <f t="shared" ca="1" si="13"/>
        <v>2</v>
      </c>
      <c r="AQ17" s="47"/>
      <c r="AR17" s="192">
        <f t="shared" ca="1" si="8"/>
        <v>0</v>
      </c>
      <c r="AS17" s="193">
        <f t="shared" ca="1" si="9"/>
        <v>0</v>
      </c>
      <c r="AT17" s="194">
        <f t="shared" ca="1" si="10"/>
        <v>3.6432948408995816E-4</v>
      </c>
      <c r="AU17" s="195">
        <f t="shared" ca="1" si="11"/>
        <v>3.6432948408995816E-4</v>
      </c>
      <c r="AV17" s="196">
        <f t="shared" ca="1" si="14"/>
        <v>2</v>
      </c>
      <c r="AW17" s="162"/>
      <c r="BB17" s="47"/>
      <c r="BC17" s="47"/>
      <c r="BD17" s="47"/>
      <c r="BE17" s="47"/>
      <c r="BF17" s="47"/>
      <c r="BG17" s="47"/>
      <c r="BH17" s="162"/>
      <c r="BI17" s="162"/>
    </row>
    <row r="18" spans="2:61" s="161" customFormat="1" ht="17" customHeight="1">
      <c r="B18" s="47"/>
      <c r="C18" s="47"/>
      <c r="D18" s="47"/>
      <c r="E18" s="47"/>
      <c r="F18" s="47"/>
      <c r="G18" s="47"/>
      <c r="H18" s="47"/>
      <c r="I18" s="47"/>
      <c r="J18" s="47"/>
      <c r="K18" s="47"/>
      <c r="L18" s="47"/>
      <c r="M18" s="47"/>
      <c r="N18" s="47"/>
      <c r="O18" s="47"/>
      <c r="P18" s="47"/>
      <c r="Q18" s="47"/>
      <c r="R18" s="47"/>
      <c r="S18" s="47"/>
      <c r="T18" s="47"/>
      <c r="U18" s="47"/>
      <c r="V18" s="47"/>
      <c r="W18" s="47"/>
      <c r="X18" s="47"/>
      <c r="Y18" s="47"/>
      <c r="Z18" s="494"/>
      <c r="AA18" s="47"/>
      <c r="AB18" s="188">
        <f>'COVID-19 Cases'!$B16</f>
        <v>43898</v>
      </c>
      <c r="AC18" s="189">
        <f>'COVID-19 Cases'!D16</f>
        <v>1.2474380366588418</v>
      </c>
      <c r="AD18" s="190">
        <f>'COVID-19 Cases'!E16</f>
        <v>1.2558308859756009</v>
      </c>
      <c r="AE18" s="191">
        <f>'COVID-19 Cases'!F16</f>
        <v>2.3824519858694423E-2</v>
      </c>
      <c r="AF18" s="192">
        <f t="shared" ca="1" si="0"/>
        <v>5.1456819012177225E-2</v>
      </c>
      <c r="AG18" s="193">
        <f t="shared" ca="1" si="1"/>
        <v>5.1803024046493541E-2</v>
      </c>
      <c r="AH18" s="194">
        <f t="shared" ca="1" si="2"/>
        <v>1.4890324911684015E-3</v>
      </c>
      <c r="AI18" s="195">
        <f t="shared" ca="1" si="3"/>
        <v>0.10474887554983917</v>
      </c>
      <c r="AJ18" s="196">
        <f t="shared" ca="1" si="12"/>
        <v>200</v>
      </c>
      <c r="AL18" s="192">
        <f t="shared" ca="1" si="4"/>
        <v>0</v>
      </c>
      <c r="AM18" s="193">
        <f t="shared" ca="1" si="5"/>
        <v>0</v>
      </c>
      <c r="AN18" s="194">
        <f t="shared" ca="1" si="6"/>
        <v>5.3605169682062448E-4</v>
      </c>
      <c r="AO18" s="195">
        <f t="shared" ca="1" si="7"/>
        <v>5.3605169682062448E-4</v>
      </c>
      <c r="AP18" s="196">
        <f t="shared" ca="1" si="13"/>
        <v>2</v>
      </c>
      <c r="AQ18" s="47"/>
      <c r="AR18" s="192">
        <f t="shared" ca="1" si="8"/>
        <v>0</v>
      </c>
      <c r="AS18" s="193">
        <f t="shared" ca="1" si="9"/>
        <v>0</v>
      </c>
      <c r="AT18" s="194">
        <f t="shared" ca="1" si="10"/>
        <v>5.3605169682062448E-4</v>
      </c>
      <c r="AU18" s="195">
        <f t="shared" ca="1" si="11"/>
        <v>5.3605169682062448E-4</v>
      </c>
      <c r="AV18" s="196">
        <f t="shared" ca="1" si="14"/>
        <v>2</v>
      </c>
      <c r="AW18" s="162"/>
      <c r="AX18" s="47"/>
      <c r="AY18" s="47"/>
      <c r="AZ18" s="47"/>
      <c r="BA18" s="47"/>
      <c r="BB18" s="47"/>
      <c r="BC18" s="47"/>
      <c r="BD18" s="47"/>
      <c r="BE18" s="47"/>
      <c r="BF18" s="47"/>
      <c r="BG18" s="47"/>
      <c r="BH18" s="162"/>
      <c r="BI18" s="162"/>
    </row>
    <row r="19" spans="2:61" s="161" customFormat="1" ht="17" customHeight="1">
      <c r="B19" s="47"/>
      <c r="C19" s="47"/>
      <c r="D19" s="47"/>
      <c r="E19" s="47"/>
      <c r="F19" s="47"/>
      <c r="G19" s="47"/>
      <c r="H19" s="47"/>
      <c r="I19" s="47"/>
      <c r="J19" s="47"/>
      <c r="K19" s="47"/>
      <c r="L19" s="47"/>
      <c r="M19" s="47"/>
      <c r="N19" s="47"/>
      <c r="O19" s="47"/>
      <c r="P19" s="47"/>
      <c r="Q19" s="47"/>
      <c r="R19" s="47"/>
      <c r="S19" s="47"/>
      <c r="T19" s="47"/>
      <c r="U19" s="47"/>
      <c r="V19" s="47"/>
      <c r="W19" s="47"/>
      <c r="X19" s="47"/>
      <c r="Y19" s="47"/>
      <c r="Z19" s="494"/>
      <c r="AA19" s="47"/>
      <c r="AB19" s="188">
        <f>'COVID-19 Cases'!$B17</f>
        <v>43899</v>
      </c>
      <c r="AC19" s="189">
        <f>'COVID-19 Cases'!D17</f>
        <v>1.7721792682778506</v>
      </c>
      <c r="AD19" s="190">
        <f>'COVID-19 Cases'!E17</f>
        <v>1.7893468754747464</v>
      </c>
      <c r="AE19" s="191">
        <f>'COVID-19 Cases'!F17</f>
        <v>3.4589517365059781E-2</v>
      </c>
      <c r="AF19" s="192">
        <f t="shared" ca="1" si="0"/>
        <v>7.3102394816461344E-2</v>
      </c>
      <c r="AG19" s="193">
        <f t="shared" ca="1" si="1"/>
        <v>7.3810558613333285E-2</v>
      </c>
      <c r="AH19" s="194">
        <f t="shared" ca="1" si="2"/>
        <v>2.1618448353162363E-3</v>
      </c>
      <c r="AI19" s="195">
        <f t="shared" ca="1" si="3"/>
        <v>0.14907479826511086</v>
      </c>
      <c r="AJ19" s="196">
        <f t="shared" ca="1" si="12"/>
        <v>200</v>
      </c>
      <c r="AL19" s="192">
        <f t="shared" ca="1" si="4"/>
        <v>0</v>
      </c>
      <c r="AM19" s="193">
        <f t="shared" ca="1" si="5"/>
        <v>0</v>
      </c>
      <c r="AN19" s="194">
        <f t="shared" ca="1" si="6"/>
        <v>7.7826414071384506E-4</v>
      </c>
      <c r="AO19" s="195">
        <f t="shared" ca="1" si="7"/>
        <v>7.7826414071384506E-4</v>
      </c>
      <c r="AP19" s="196">
        <f t="shared" ca="1" si="13"/>
        <v>2</v>
      </c>
      <c r="AQ19" s="47"/>
      <c r="AR19" s="192">
        <f t="shared" ca="1" si="8"/>
        <v>0</v>
      </c>
      <c r="AS19" s="193">
        <f t="shared" ca="1" si="9"/>
        <v>0</v>
      </c>
      <c r="AT19" s="194">
        <f t="shared" ca="1" si="10"/>
        <v>7.7826414071384506E-4</v>
      </c>
      <c r="AU19" s="195">
        <f t="shared" ca="1" si="11"/>
        <v>7.7826414071384506E-4</v>
      </c>
      <c r="AV19" s="196">
        <f t="shared" ca="1" si="14"/>
        <v>2</v>
      </c>
      <c r="AW19" s="162"/>
      <c r="AX19" s="47"/>
      <c r="AY19" s="47"/>
      <c r="AZ19" s="47"/>
      <c r="BA19" s="47"/>
      <c r="BB19" s="47"/>
      <c r="BC19" s="47"/>
      <c r="BD19" s="47"/>
      <c r="BE19" s="47"/>
      <c r="BF19" s="47"/>
      <c r="BG19" s="47"/>
      <c r="BH19" s="162"/>
      <c r="BI19" s="162"/>
    </row>
    <row r="20" spans="2:61" s="161" customFormat="1" ht="17" customHeight="1">
      <c r="B20" s="47"/>
      <c r="C20" s="47"/>
      <c r="D20" s="47"/>
      <c r="E20" s="47"/>
      <c r="F20" s="47"/>
      <c r="G20" s="47"/>
      <c r="H20" s="47"/>
      <c r="I20" s="47"/>
      <c r="J20" s="47"/>
      <c r="K20" s="47"/>
      <c r="L20" s="47"/>
      <c r="M20" s="47"/>
      <c r="N20" s="47"/>
      <c r="O20" s="47"/>
      <c r="P20" s="47"/>
      <c r="Q20" s="47"/>
      <c r="R20" s="47"/>
      <c r="S20" s="47"/>
      <c r="T20" s="47"/>
      <c r="U20" s="47"/>
      <c r="V20" s="47"/>
      <c r="W20" s="47"/>
      <c r="X20" s="47"/>
      <c r="Y20" s="47"/>
      <c r="Z20" s="494"/>
      <c r="AA20" s="47"/>
      <c r="AB20" s="188">
        <f>'COVID-19 Cases'!$B18</f>
        <v>43900</v>
      </c>
      <c r="AC20" s="189">
        <f>'COVID-19 Cases'!D18</f>
        <v>2.5203126327762959</v>
      </c>
      <c r="AD20" s="190">
        <f>'COVID-19 Cases'!E18</f>
        <v>2.5493269077521092</v>
      </c>
      <c r="AE20" s="191">
        <f>'COVID-19 Cases'!F18</f>
        <v>4.9831553921817415E-2</v>
      </c>
      <c r="AF20" s="192">
        <f t="shared" ca="1" si="0"/>
        <v>0.10396289610202221</v>
      </c>
      <c r="AG20" s="193">
        <f t="shared" ca="1" si="1"/>
        <v>0.10515973494477451</v>
      </c>
      <c r="AH20" s="194">
        <f t="shared" ca="1" si="2"/>
        <v>3.1144721201135884E-3</v>
      </c>
      <c r="AI20" s="195">
        <f t="shared" ca="1" si="3"/>
        <v>0.21223710316691033</v>
      </c>
      <c r="AJ20" s="196">
        <f t="shared" ca="1" si="12"/>
        <v>200</v>
      </c>
      <c r="AL20" s="192">
        <f t="shared" ca="1" si="4"/>
        <v>0</v>
      </c>
      <c r="AM20" s="193">
        <f t="shared" ca="1" si="5"/>
        <v>0</v>
      </c>
      <c r="AN20" s="194">
        <f t="shared" ca="1" si="6"/>
        <v>1.1212099632408917E-3</v>
      </c>
      <c r="AO20" s="195">
        <f t="shared" ca="1" si="7"/>
        <v>1.1212099632408917E-3</v>
      </c>
      <c r="AP20" s="196">
        <f t="shared" ca="1" si="13"/>
        <v>2</v>
      </c>
      <c r="AQ20" s="47"/>
      <c r="AR20" s="192">
        <f t="shared" ca="1" si="8"/>
        <v>0</v>
      </c>
      <c r="AS20" s="193">
        <f t="shared" ca="1" si="9"/>
        <v>0</v>
      </c>
      <c r="AT20" s="194">
        <f t="shared" ca="1" si="10"/>
        <v>1.1212099632408917E-3</v>
      </c>
      <c r="AU20" s="195">
        <f t="shared" ca="1" si="11"/>
        <v>1.1212099632408917E-3</v>
      </c>
      <c r="AV20" s="196">
        <f t="shared" ca="1" si="14"/>
        <v>2</v>
      </c>
      <c r="AW20" s="162"/>
      <c r="BB20" s="47"/>
      <c r="BC20" s="47"/>
      <c r="BD20" s="47"/>
      <c r="BE20" s="47"/>
      <c r="BF20" s="47"/>
      <c r="BG20" s="47"/>
      <c r="BH20" s="162"/>
      <c r="BI20" s="162"/>
    </row>
    <row r="21" spans="2:61" s="161" customFormat="1" ht="17" customHeight="1">
      <c r="B21" s="47"/>
      <c r="C21" s="47"/>
      <c r="D21" s="47"/>
      <c r="E21" s="47"/>
      <c r="F21" s="47"/>
      <c r="G21" s="47"/>
      <c r="H21" s="47"/>
      <c r="I21" s="47"/>
      <c r="J21" s="47"/>
      <c r="K21" s="47"/>
      <c r="L21" s="47"/>
      <c r="M21" s="47"/>
      <c r="N21" s="47"/>
      <c r="O21" s="47"/>
      <c r="P21" s="47"/>
      <c r="Q21" s="47"/>
      <c r="R21" s="47"/>
      <c r="S21" s="47"/>
      <c r="T21" s="47"/>
      <c r="U21" s="47"/>
      <c r="V21" s="47"/>
      <c r="W21" s="47"/>
      <c r="X21" s="47"/>
      <c r="Y21" s="47"/>
      <c r="Z21" s="494"/>
      <c r="AA21" s="47"/>
      <c r="AB21" s="188">
        <f>'COVID-19 Cases'!$B19</f>
        <v>43901</v>
      </c>
      <c r="AC21" s="189">
        <f>'COVID-19 Cases'!D19</f>
        <v>3.586498898271345</v>
      </c>
      <c r="AD21" s="190">
        <f>'COVID-19 Cases'!E19</f>
        <v>3.6318224611659664</v>
      </c>
      <c r="AE21" s="191">
        <f>'COVID-19 Cases'!F19</f>
        <v>7.1463135588303014E-2</v>
      </c>
      <c r="AF21" s="192">
        <f t="shared" ca="1" si="0"/>
        <v>0.14794307955369299</v>
      </c>
      <c r="AG21" s="193">
        <f t="shared" ca="1" si="1"/>
        <v>0.14981267652309613</v>
      </c>
      <c r="AH21" s="194">
        <f t="shared" ca="1" si="2"/>
        <v>4.4664459742689384E-3</v>
      </c>
      <c r="AI21" s="195">
        <f t="shared" ca="1" si="3"/>
        <v>0.30222220205105804</v>
      </c>
      <c r="AJ21" s="196">
        <f t="shared" ca="1" si="12"/>
        <v>200</v>
      </c>
      <c r="AL21" s="192">
        <f t="shared" ca="1" si="4"/>
        <v>0</v>
      </c>
      <c r="AM21" s="193">
        <f t="shared" ca="1" si="5"/>
        <v>0</v>
      </c>
      <c r="AN21" s="194">
        <f t="shared" ca="1" si="6"/>
        <v>1.6079205507368178E-3</v>
      </c>
      <c r="AO21" s="195">
        <f t="shared" ca="1" si="7"/>
        <v>1.6079205507368178E-3</v>
      </c>
      <c r="AP21" s="196">
        <f t="shared" ca="1" si="13"/>
        <v>2</v>
      </c>
      <c r="AQ21" s="47"/>
      <c r="AR21" s="192">
        <f t="shared" ca="1" si="8"/>
        <v>0</v>
      </c>
      <c r="AS21" s="193">
        <f t="shared" ca="1" si="9"/>
        <v>0</v>
      </c>
      <c r="AT21" s="194">
        <f t="shared" ca="1" si="10"/>
        <v>1.6079205507368178E-3</v>
      </c>
      <c r="AU21" s="195">
        <f t="shared" ca="1" si="11"/>
        <v>1.6079205507368178E-3</v>
      </c>
      <c r="AV21" s="196">
        <f t="shared" ca="1" si="14"/>
        <v>2</v>
      </c>
      <c r="AW21" s="162"/>
      <c r="BB21" s="47"/>
      <c r="BC21" s="47"/>
      <c r="BD21" s="47"/>
      <c r="BE21" s="47"/>
      <c r="BF21" s="47"/>
      <c r="BG21" s="47"/>
      <c r="BH21" s="162"/>
      <c r="BI21" s="162"/>
    </row>
    <row r="22" spans="2:61" s="161" customFormat="1" ht="17" customHeight="1">
      <c r="B22" s="47"/>
      <c r="C22" s="47"/>
      <c r="D22" s="47"/>
      <c r="E22" s="47"/>
      <c r="F22" s="47"/>
      <c r="G22" s="47"/>
      <c r="H22" s="47"/>
      <c r="I22" s="47"/>
      <c r="J22" s="47"/>
      <c r="K22" s="47"/>
      <c r="L22" s="47"/>
      <c r="M22" s="47"/>
      <c r="N22" s="47"/>
      <c r="O22" s="47"/>
      <c r="P22" s="47"/>
      <c r="Q22" s="47"/>
      <c r="R22" s="47"/>
      <c r="S22" s="47"/>
      <c r="T22" s="47"/>
      <c r="U22" s="47"/>
      <c r="V22" s="47"/>
      <c r="W22" s="47"/>
      <c r="X22" s="47"/>
      <c r="Y22" s="47"/>
      <c r="Z22" s="494"/>
      <c r="AA22" s="47"/>
      <c r="AB22" s="188">
        <f>'COVID-19 Cases'!$B20</f>
        <v>43902</v>
      </c>
      <c r="AC22" s="189">
        <f>'COVID-19 Cases'!D20</f>
        <v>5.1055133378415336</v>
      </c>
      <c r="AD22" s="190">
        <f>'COVID-19 Cases'!E20</f>
        <v>5.1735851257487759</v>
      </c>
      <c r="AE22" s="191">
        <f>'COVID-19 Cases'!F20</f>
        <v>0.10220624725442358</v>
      </c>
      <c r="AF22" s="192">
        <f t="shared" ca="1" si="0"/>
        <v>0.21060242518596328</v>
      </c>
      <c r="AG22" s="193">
        <f t="shared" ca="1" si="1"/>
        <v>0.21341038643713703</v>
      </c>
      <c r="AH22" s="194">
        <f t="shared" ca="1" si="2"/>
        <v>6.3878904534014737E-3</v>
      </c>
      <c r="AI22" s="195">
        <f t="shared" ca="1" si="3"/>
        <v>0.43040070207650183</v>
      </c>
      <c r="AJ22" s="196">
        <f t="shared" ca="1" si="12"/>
        <v>200</v>
      </c>
      <c r="AL22" s="192">
        <f t="shared" ca="1" si="4"/>
        <v>0</v>
      </c>
      <c r="AM22" s="193">
        <f t="shared" ca="1" si="5"/>
        <v>0</v>
      </c>
      <c r="AN22" s="194">
        <f t="shared" ca="1" si="6"/>
        <v>2.2996405632245303E-3</v>
      </c>
      <c r="AO22" s="195">
        <f t="shared" ca="1" si="7"/>
        <v>2.2996405632245303E-3</v>
      </c>
      <c r="AP22" s="196">
        <f t="shared" ca="1" si="13"/>
        <v>2</v>
      </c>
      <c r="AQ22" s="47"/>
      <c r="AR22" s="192">
        <f t="shared" ca="1" si="8"/>
        <v>0</v>
      </c>
      <c r="AS22" s="193">
        <f t="shared" ca="1" si="9"/>
        <v>0</v>
      </c>
      <c r="AT22" s="194">
        <f t="shared" ca="1" si="10"/>
        <v>2.2996405632245303E-3</v>
      </c>
      <c r="AU22" s="195">
        <f t="shared" ca="1" si="11"/>
        <v>2.2996405632245303E-3</v>
      </c>
      <c r="AV22" s="196">
        <f t="shared" ca="1" si="14"/>
        <v>2</v>
      </c>
      <c r="AW22" s="162"/>
      <c r="BB22" s="47"/>
      <c r="BC22" s="47"/>
      <c r="BD22" s="47"/>
      <c r="BE22" s="47"/>
      <c r="BF22" s="47"/>
      <c r="BG22" s="47"/>
      <c r="BH22" s="162"/>
      <c r="BI22" s="162"/>
    </row>
    <row r="23" spans="2:61" s="161" customFormat="1" ht="17" customHeight="1">
      <c r="B23" s="47"/>
      <c r="C23" s="47"/>
      <c r="D23" s="47"/>
      <c r="E23" s="47"/>
      <c r="F23" s="47"/>
      <c r="G23" s="47"/>
      <c r="H23" s="47"/>
      <c r="I23" s="47"/>
      <c r="J23" s="47"/>
      <c r="K23" s="47"/>
      <c r="L23" s="47"/>
      <c r="M23" s="47"/>
      <c r="N23" s="47"/>
      <c r="O23" s="47"/>
      <c r="P23" s="47"/>
      <c r="Q23" s="47"/>
      <c r="R23" s="47"/>
      <c r="S23" s="47"/>
      <c r="T23" s="47"/>
      <c r="U23" s="47"/>
      <c r="V23" s="47"/>
      <c r="W23" s="47"/>
      <c r="X23" s="47"/>
      <c r="Y23" s="47"/>
      <c r="Z23" s="494"/>
      <c r="AA23" s="47"/>
      <c r="AB23" s="188">
        <f>'COVID-19 Cases'!$B21</f>
        <v>43903</v>
      </c>
      <c r="AC23" s="189">
        <f>'COVID-19 Cases'!D21</f>
        <v>7.2691828383559614</v>
      </c>
      <c r="AD23" s="190">
        <f>'COVID-19 Cases'!E21</f>
        <v>7.3692587512189975</v>
      </c>
      <c r="AE23" s="191">
        <f>'COVID-19 Cases'!F21</f>
        <v>0.14593534830270699</v>
      </c>
      <c r="AF23" s="192">
        <f t="shared" ca="1" si="0"/>
        <v>0.29985379208218343</v>
      </c>
      <c r="AG23" s="193">
        <f t="shared" ca="1" si="1"/>
        <v>0.30398192348778369</v>
      </c>
      <c r="AH23" s="194">
        <f t="shared" ca="1" si="2"/>
        <v>9.1209592689191869E-3</v>
      </c>
      <c r="AI23" s="195">
        <f t="shared" ca="1" si="3"/>
        <v>0.61295667483888638</v>
      </c>
      <c r="AJ23" s="196">
        <f t="shared" ca="1" si="12"/>
        <v>200</v>
      </c>
      <c r="AL23" s="192">
        <f t="shared" ca="1" si="4"/>
        <v>0</v>
      </c>
      <c r="AM23" s="193">
        <f t="shared" ca="1" si="5"/>
        <v>0</v>
      </c>
      <c r="AN23" s="194">
        <f t="shared" ca="1" si="6"/>
        <v>3.283545336810907E-3</v>
      </c>
      <c r="AO23" s="195">
        <f t="shared" ca="1" si="7"/>
        <v>3.283545336810907E-3</v>
      </c>
      <c r="AP23" s="196">
        <f t="shared" ca="1" si="13"/>
        <v>2</v>
      </c>
      <c r="AQ23" s="47"/>
      <c r="AR23" s="192">
        <f t="shared" ca="1" si="8"/>
        <v>0</v>
      </c>
      <c r="AS23" s="193">
        <f t="shared" ca="1" si="9"/>
        <v>0</v>
      </c>
      <c r="AT23" s="194">
        <f t="shared" ca="1" si="10"/>
        <v>3.283545336810907E-3</v>
      </c>
      <c r="AU23" s="195">
        <f t="shared" ca="1" si="11"/>
        <v>3.283545336810907E-3</v>
      </c>
      <c r="AV23" s="196">
        <f t="shared" ca="1" si="14"/>
        <v>2</v>
      </c>
      <c r="AW23" s="162"/>
      <c r="AX23" s="47"/>
      <c r="AY23" s="47"/>
      <c r="AZ23" s="47"/>
      <c r="BA23" s="47"/>
      <c r="BB23" s="47"/>
      <c r="BC23" s="47"/>
      <c r="BD23" s="47"/>
      <c r="BE23" s="47"/>
      <c r="BF23" s="47"/>
      <c r="BG23" s="47"/>
      <c r="BH23" s="162"/>
      <c r="BI23" s="162"/>
    </row>
    <row r="24" spans="2:61" s="161" customFormat="1" ht="17" customHeight="1">
      <c r="B24" s="47"/>
      <c r="C24" s="47"/>
      <c r="D24" s="47"/>
      <c r="E24" s="47"/>
      <c r="F24" s="47"/>
      <c r="G24" s="47"/>
      <c r="H24" s="47"/>
      <c r="I24" s="47"/>
      <c r="J24" s="47"/>
      <c r="K24" s="47"/>
      <c r="L24" s="47"/>
      <c r="M24" s="47"/>
      <c r="N24" s="47"/>
      <c r="O24" s="47"/>
      <c r="P24" s="47"/>
      <c r="Q24" s="47"/>
      <c r="R24" s="47"/>
      <c r="S24" s="47"/>
      <c r="T24" s="47"/>
      <c r="U24" s="47"/>
      <c r="V24" s="47"/>
      <c r="W24" s="47"/>
      <c r="X24" s="47"/>
      <c r="Y24" s="47"/>
      <c r="Z24" s="494"/>
      <c r="AA24" s="47"/>
      <c r="AB24" s="188">
        <f>'COVID-19 Cases'!$B22</f>
        <v>43904</v>
      </c>
      <c r="AC24" s="189">
        <f>'COVID-19 Cases'!D22</f>
        <v>10.350419385394824</v>
      </c>
      <c r="AD24" s="190">
        <f>'COVID-19 Cases'!E22</f>
        <v>10.495781468457228</v>
      </c>
      <c r="AE24" s="191">
        <f>'COVID-19 Cases'!F22</f>
        <v>0.2081650434316917</v>
      </c>
      <c r="AF24" s="192">
        <f t="shared" ca="1" si="0"/>
        <v>0.42695479964753652</v>
      </c>
      <c r="AG24" s="193">
        <f t="shared" ca="1" si="1"/>
        <v>0.43295098557386064</v>
      </c>
      <c r="AH24" s="194">
        <f t="shared" ca="1" si="2"/>
        <v>1.3010315214480732E-2</v>
      </c>
      <c r="AI24" s="195">
        <f t="shared" ca="1" si="3"/>
        <v>0.87291610043587786</v>
      </c>
      <c r="AJ24" s="196">
        <f t="shared" ca="1" si="12"/>
        <v>200</v>
      </c>
      <c r="AL24" s="192">
        <f t="shared" ca="1" si="4"/>
        <v>0</v>
      </c>
      <c r="AM24" s="193">
        <f t="shared" ca="1" si="5"/>
        <v>0</v>
      </c>
      <c r="AN24" s="194">
        <f t="shared" ca="1" si="6"/>
        <v>4.6837134772130633E-3</v>
      </c>
      <c r="AO24" s="195">
        <f t="shared" ca="1" si="7"/>
        <v>4.6837134772130633E-3</v>
      </c>
      <c r="AP24" s="196">
        <f t="shared" ca="1" si="13"/>
        <v>2</v>
      </c>
      <c r="AQ24" s="47"/>
      <c r="AR24" s="192">
        <f t="shared" ca="1" si="8"/>
        <v>0</v>
      </c>
      <c r="AS24" s="193">
        <f t="shared" ca="1" si="9"/>
        <v>0</v>
      </c>
      <c r="AT24" s="194">
        <f t="shared" ca="1" si="10"/>
        <v>4.6837134772130633E-3</v>
      </c>
      <c r="AU24" s="195">
        <f t="shared" ca="1" si="11"/>
        <v>4.6837134772130633E-3</v>
      </c>
      <c r="AV24" s="196">
        <f t="shared" ca="1" si="14"/>
        <v>2</v>
      </c>
      <c r="AW24" s="162"/>
      <c r="AX24" s="47"/>
      <c r="AY24" s="47"/>
      <c r="AZ24" s="47"/>
      <c r="BA24" s="47"/>
      <c r="BB24" s="47"/>
      <c r="BC24" s="47"/>
      <c r="BD24" s="47"/>
      <c r="BE24" s="47"/>
      <c r="BF24" s="47"/>
      <c r="BG24" s="47"/>
      <c r="BH24" s="162"/>
      <c r="BI24" s="162"/>
    </row>
    <row r="25" spans="2:61" s="161" customFormat="1" ht="17" customHeight="1">
      <c r="B25" s="47"/>
      <c r="C25" s="47"/>
      <c r="D25" s="47"/>
      <c r="E25" s="47"/>
      <c r="F25" s="47"/>
      <c r="G25" s="47"/>
      <c r="H25" s="47"/>
      <c r="I25" s="47"/>
      <c r="J25" s="47"/>
      <c r="K25" s="47"/>
      <c r="L25" s="47"/>
      <c r="M25" s="47"/>
      <c r="N25" s="47"/>
      <c r="O25" s="47"/>
      <c r="P25" s="47"/>
      <c r="Q25" s="47"/>
      <c r="R25" s="47"/>
      <c r="S25" s="47"/>
      <c r="T25" s="47"/>
      <c r="U25" s="47"/>
      <c r="V25" s="47"/>
      <c r="W25" s="47"/>
      <c r="X25" s="47"/>
      <c r="Y25" s="47"/>
      <c r="Z25" s="494"/>
      <c r="AA25" s="47"/>
      <c r="AB25" s="188">
        <f>'COVID-19 Cases'!$B23</f>
        <v>43905</v>
      </c>
      <c r="AC25" s="189">
        <f>'COVID-19 Cases'!D23</f>
        <v>14.737265422474195</v>
      </c>
      <c r="AD25" s="190">
        <f>'COVID-19 Cases'!E23</f>
        <v>14.946966771330194</v>
      </c>
      <c r="AE25" s="191">
        <f>'COVID-19 Cases'!F23</f>
        <v>0.29674290777730739</v>
      </c>
      <c r="AF25" s="192">
        <f t="shared" ca="1" si="0"/>
        <v>0.60791219867706059</v>
      </c>
      <c r="AG25" s="193">
        <f t="shared" ca="1" si="1"/>
        <v>0.61656237931737057</v>
      </c>
      <c r="AH25" s="194">
        <f t="shared" ca="1" si="2"/>
        <v>1.8546431736081712E-2</v>
      </c>
      <c r="AI25" s="195">
        <f t="shared" ca="1" si="3"/>
        <v>1.243021009730513</v>
      </c>
      <c r="AJ25" s="196">
        <f t="shared" ca="1" si="12"/>
        <v>200</v>
      </c>
      <c r="AL25" s="192">
        <f t="shared" ca="1" si="4"/>
        <v>0</v>
      </c>
      <c r="AM25" s="193">
        <f t="shared" ca="1" si="5"/>
        <v>0</v>
      </c>
      <c r="AN25" s="194">
        <f t="shared" ca="1" si="6"/>
        <v>6.6767154249894158E-3</v>
      </c>
      <c r="AO25" s="195">
        <f t="shared" ca="1" si="7"/>
        <v>6.6767154249894158E-3</v>
      </c>
      <c r="AP25" s="196">
        <f t="shared" ca="1" si="13"/>
        <v>2</v>
      </c>
      <c r="AQ25" s="47"/>
      <c r="AR25" s="192">
        <f t="shared" ca="1" si="8"/>
        <v>0</v>
      </c>
      <c r="AS25" s="193">
        <f t="shared" ca="1" si="9"/>
        <v>0</v>
      </c>
      <c r="AT25" s="194">
        <f t="shared" ca="1" si="10"/>
        <v>6.6767154249894158E-3</v>
      </c>
      <c r="AU25" s="195">
        <f t="shared" ca="1" si="11"/>
        <v>6.6767154249894158E-3</v>
      </c>
      <c r="AV25" s="196">
        <f t="shared" ca="1" si="14"/>
        <v>2</v>
      </c>
      <c r="AW25" s="162"/>
      <c r="AX25" s="47"/>
      <c r="AY25" s="47"/>
      <c r="AZ25" s="47"/>
      <c r="BA25" s="47"/>
      <c r="BB25" s="47"/>
      <c r="BC25" s="47"/>
      <c r="BD25" s="47"/>
      <c r="BE25" s="47"/>
      <c r="BF25" s="47"/>
      <c r="BG25" s="47"/>
      <c r="BH25" s="162"/>
      <c r="BI25" s="162"/>
    </row>
    <row r="26" spans="2:61" s="861" customFormat="1" ht="45" customHeight="1">
      <c r="C26" s="862"/>
      <c r="D26" s="863" t="s">
        <v>400</v>
      </c>
      <c r="E26" s="863" t="s">
        <v>401</v>
      </c>
      <c r="F26" s="863" t="s">
        <v>160</v>
      </c>
      <c r="G26" s="862"/>
      <c r="H26" s="862"/>
      <c r="I26" s="862"/>
      <c r="J26" s="862"/>
      <c r="K26" s="863" t="s">
        <v>400</v>
      </c>
      <c r="L26" s="863" t="s">
        <v>401</v>
      </c>
      <c r="M26" s="863" t="s">
        <v>160</v>
      </c>
      <c r="N26" s="862"/>
      <c r="O26" s="862"/>
      <c r="P26" s="862"/>
      <c r="Q26" s="862"/>
      <c r="R26" s="863" t="s">
        <v>400</v>
      </c>
      <c r="S26" s="863" t="s">
        <v>401</v>
      </c>
      <c r="T26" s="863" t="s">
        <v>160</v>
      </c>
      <c r="Z26" s="864"/>
      <c r="AB26" s="865">
        <f>'COVID-19 Cases'!$B24</f>
        <v>43906</v>
      </c>
      <c r="AC26" s="866">
        <f>'COVID-19 Cases'!D24</f>
        <v>20.981004829096388</v>
      </c>
      <c r="AD26" s="867">
        <f>'COVID-19 Cases'!E24</f>
        <v>21.282399477727068</v>
      </c>
      <c r="AE26" s="868">
        <f>'COVID-19 Cases'!F24</f>
        <v>0.42283264944573351</v>
      </c>
      <c r="AF26" s="869">
        <f t="shared" ca="1" si="0"/>
        <v>0.86546644920022608</v>
      </c>
      <c r="AG26" s="870">
        <f t="shared" ca="1" si="1"/>
        <v>0.87789897845624165</v>
      </c>
      <c r="AH26" s="871">
        <f t="shared" ca="1" si="2"/>
        <v>2.6427040590358344E-2</v>
      </c>
      <c r="AI26" s="872">
        <f t="shared" ca="1" si="3"/>
        <v>1.7697924682468262</v>
      </c>
      <c r="AJ26" s="873">
        <f t="shared" ca="1" si="12"/>
        <v>200</v>
      </c>
      <c r="AL26" s="869">
        <f t="shared" ca="1" si="4"/>
        <v>0</v>
      </c>
      <c r="AM26" s="870">
        <f t="shared" ca="1" si="5"/>
        <v>0</v>
      </c>
      <c r="AN26" s="871">
        <f t="shared" ca="1" si="6"/>
        <v>9.5137346125290043E-3</v>
      </c>
      <c r="AO26" s="872">
        <f t="shared" ca="1" si="7"/>
        <v>9.5137346125290043E-3</v>
      </c>
      <c r="AP26" s="873">
        <f t="shared" ca="1" si="13"/>
        <v>2</v>
      </c>
      <c r="AR26" s="869">
        <f t="shared" ca="1" si="8"/>
        <v>0</v>
      </c>
      <c r="AS26" s="870">
        <f t="shared" ca="1" si="9"/>
        <v>0</v>
      </c>
      <c r="AT26" s="871">
        <f t="shared" ca="1" si="10"/>
        <v>9.5137346125290043E-3</v>
      </c>
      <c r="AU26" s="872">
        <f t="shared" ca="1" si="11"/>
        <v>9.5137346125290043E-3</v>
      </c>
      <c r="AV26" s="873">
        <f t="shared" ca="1" si="14"/>
        <v>2</v>
      </c>
      <c r="AW26" s="862"/>
      <c r="BH26" s="862"/>
      <c r="BI26" s="862"/>
    </row>
    <row r="27" spans="2:61" s="161" customFormat="1" ht="20" customHeight="1">
      <c r="B27" s="47"/>
      <c r="C27" s="286" t="s">
        <v>399</v>
      </c>
      <c r="D27" s="287">
        <f ca="1">MAX(AF12:AF132)</f>
        <v>109.1271379373113</v>
      </c>
      <c r="E27" s="288">
        <f ca="1">MAX(AG12:AG132)</f>
        <v>161.10379715781704</v>
      </c>
      <c r="F27" s="289">
        <f ca="1">MAX(AH12:AH132)</f>
        <v>16.404490538031407</v>
      </c>
      <c r="G27" s="173"/>
      <c r="H27" s="173"/>
      <c r="I27" s="173"/>
      <c r="J27" s="286" t="s">
        <v>399</v>
      </c>
      <c r="K27" s="293">
        <f ca="1">MAX(AL12:AL132)</f>
        <v>0</v>
      </c>
      <c r="L27" s="294">
        <f ca="1">MAX(AM12:AM132)</f>
        <v>0</v>
      </c>
      <c r="M27" s="295">
        <f ca="1">MAX(AN12:AN132)</f>
        <v>5.9056165936913061</v>
      </c>
      <c r="N27" s="173"/>
      <c r="O27" s="173"/>
      <c r="P27" s="173"/>
      <c r="Q27" s="286" t="s">
        <v>399</v>
      </c>
      <c r="R27" s="299">
        <f ca="1">MAX(AR12:AR132)</f>
        <v>0</v>
      </c>
      <c r="S27" s="300">
        <f ca="1">MAX(AS12:AS132)</f>
        <v>0</v>
      </c>
      <c r="T27" s="301">
        <f ca="1">MAX(AT12:AT132)</f>
        <v>5.9056165936913061</v>
      </c>
      <c r="U27" s="47"/>
      <c r="V27" s="47"/>
      <c r="W27" s="47"/>
      <c r="X27" s="47"/>
      <c r="Y27" s="47"/>
      <c r="Z27" s="494"/>
      <c r="AA27" s="47"/>
      <c r="AB27" s="188">
        <f>'COVID-19 Cases'!$B25</f>
        <v>43907</v>
      </c>
      <c r="AC27" s="189">
        <f>'COVID-19 Cases'!D25</f>
        <v>29.250742115709901</v>
      </c>
      <c r="AD27" s="190">
        <f>'COVID-19 Cases'!E25</f>
        <v>29.752592962672871</v>
      </c>
      <c r="AE27" s="191">
        <f>'COVID-19 Cases'!F25</f>
        <v>0.60140458753295811</v>
      </c>
      <c r="AF27" s="192">
        <f t="shared" ca="1" si="0"/>
        <v>1.2065931122730336</v>
      </c>
      <c r="AG27" s="193">
        <f t="shared" ca="1" si="1"/>
        <v>1.227294459710256</v>
      </c>
      <c r="AH27" s="194">
        <f t="shared" ca="1" si="2"/>
        <v>3.7587786720809882E-2</v>
      </c>
      <c r="AI27" s="195">
        <f t="shared" ca="1" si="3"/>
        <v>2.4714753587040996</v>
      </c>
      <c r="AJ27" s="196">
        <f t="shared" ca="1" si="12"/>
        <v>200</v>
      </c>
      <c r="AL27" s="192">
        <f t="shared" ca="1" si="4"/>
        <v>0</v>
      </c>
      <c r="AM27" s="193">
        <f t="shared" ca="1" si="5"/>
        <v>0</v>
      </c>
      <c r="AN27" s="194">
        <f t="shared" ca="1" si="6"/>
        <v>1.3531603219491557E-2</v>
      </c>
      <c r="AO27" s="195">
        <f t="shared" ca="1" si="7"/>
        <v>1.3531603219491557E-2</v>
      </c>
      <c r="AP27" s="196">
        <f t="shared" ca="1" si="13"/>
        <v>2</v>
      </c>
      <c r="AQ27" s="47"/>
      <c r="AR27" s="192">
        <f t="shared" ca="1" si="8"/>
        <v>0</v>
      </c>
      <c r="AS27" s="193">
        <f t="shared" ca="1" si="9"/>
        <v>0</v>
      </c>
      <c r="AT27" s="194">
        <f t="shared" ca="1" si="10"/>
        <v>1.3531603219491557E-2</v>
      </c>
      <c r="AU27" s="195">
        <f t="shared" ca="1" si="11"/>
        <v>1.3531603219491557E-2</v>
      </c>
      <c r="AV27" s="196">
        <f t="shared" ca="1" si="14"/>
        <v>2</v>
      </c>
      <c r="AW27" s="162"/>
      <c r="AX27" s="47"/>
      <c r="AY27" s="47"/>
      <c r="AZ27" s="47"/>
      <c r="BA27" s="47"/>
      <c r="BB27" s="47"/>
      <c r="BC27" s="47"/>
      <c r="BD27" s="47"/>
      <c r="BE27" s="47"/>
      <c r="BF27" s="47"/>
      <c r="BG27" s="47"/>
      <c r="BH27" s="162"/>
      <c r="BI27" s="162"/>
    </row>
    <row r="28" spans="2:61" s="161" customFormat="1" ht="20" customHeight="1">
      <c r="B28" s="47"/>
      <c r="C28" s="286" t="s">
        <v>125</v>
      </c>
      <c r="D28" s="290">
        <f ca="1">IF(D27&lt;&gt;0, INDEX($AB$12:$AF$132, MATCH(D27, AF12:AF132, FALSE), 1), "N/A")</f>
        <v>43999</v>
      </c>
      <c r="E28" s="291">
        <f ca="1">IF(E27&lt;&gt;0, INDEX($AB$12:$AF$132, MATCH(E27, AG12:AG132, FALSE), 1), "N/A")</f>
        <v>44002</v>
      </c>
      <c r="F28" s="292">
        <f ca="1">IF(F27&lt;&gt;0, INDEX($AB$12:$AF$132, MATCH(F27, AH12:AH132, FALSE), 1), "N/A")</f>
        <v>44008</v>
      </c>
      <c r="G28" s="173"/>
      <c r="H28" s="173"/>
      <c r="I28" s="173"/>
      <c r="J28" s="286" t="s">
        <v>125</v>
      </c>
      <c r="K28" s="296" t="str">
        <f ca="1">IF(K27&lt;&gt;0, INDEX($AB$12:$AF$132, MATCH(K27, AL12:AL132, FALSE), 1), "N/A")</f>
        <v>N/A</v>
      </c>
      <c r="L28" s="297" t="str">
        <f ca="1">IF(L27&lt;&gt;0, INDEX($AB$12:$AF$132, MATCH(L27, AM12:AM132, FALSE), 1), "N/A")</f>
        <v>N/A</v>
      </c>
      <c r="M28" s="298">
        <f ca="1">IF(M27&lt;&gt;0, INDEX($AB$12:$AF$132, MATCH(M27, AN12:AN132, FALSE), 1), "N/A")</f>
        <v>44008</v>
      </c>
      <c r="N28" s="173"/>
      <c r="O28" s="173"/>
      <c r="P28" s="173"/>
      <c r="Q28" s="286" t="s">
        <v>125</v>
      </c>
      <c r="R28" s="302" t="str">
        <f ca="1">IF(R27&lt;&gt;0, INDEX($AB$12:$AF$132, MATCH(R27, AR12:AR132, FALSE), 1), "N/A")</f>
        <v>N/A</v>
      </c>
      <c r="S28" s="303" t="str">
        <f ca="1">IF(S27&lt;&gt;0, INDEX($AB$12:$AF$132, MATCH(S27, AS12:AS132, FALSE), 1), "N/A")</f>
        <v>N/A</v>
      </c>
      <c r="T28" s="304">
        <f ca="1">IF(T27&lt;&gt;0, INDEX($AB$12:$AF$132, MATCH(T27, AT12:AT132, FALSE), 1), "N/A")</f>
        <v>44008</v>
      </c>
      <c r="U28" s="47"/>
      <c r="V28" s="47"/>
      <c r="W28" s="47"/>
      <c r="X28" s="47"/>
      <c r="Y28" s="47"/>
      <c r="Z28" s="494"/>
      <c r="AA28" s="47"/>
      <c r="AB28" s="188">
        <f>'COVID-19 Cases'!$B26</f>
        <v>43908</v>
      </c>
      <c r="AC28" s="189">
        <f>'COVID-19 Cases'!D26</f>
        <v>39.953223216111837</v>
      </c>
      <c r="AD28" s="190">
        <f>'COVID-19 Cases'!E26</f>
        <v>40.823119603040354</v>
      </c>
      <c r="AE28" s="191">
        <f>'COVID-19 Cases'!F26</f>
        <v>0.84865331503861263</v>
      </c>
      <c r="AF28" s="192">
        <f t="shared" ca="1" si="0"/>
        <v>1.6480704576646135</v>
      </c>
      <c r="AG28" s="193">
        <f t="shared" ca="1" si="1"/>
        <v>1.6839536836254148</v>
      </c>
      <c r="AH28" s="194">
        <f t="shared" ca="1" si="2"/>
        <v>5.304083218991329E-2</v>
      </c>
      <c r="AI28" s="195">
        <f t="shared" ca="1" si="3"/>
        <v>3.3850649734799414</v>
      </c>
      <c r="AJ28" s="196">
        <f t="shared" ca="1" si="12"/>
        <v>200</v>
      </c>
      <c r="AL28" s="192">
        <f t="shared" ca="1" si="4"/>
        <v>0</v>
      </c>
      <c r="AM28" s="193">
        <f t="shared" ca="1" si="5"/>
        <v>0</v>
      </c>
      <c r="AN28" s="194">
        <f t="shared" ca="1" si="6"/>
        <v>1.9094699588368784E-2</v>
      </c>
      <c r="AO28" s="195">
        <f t="shared" ca="1" si="7"/>
        <v>1.9094699588368784E-2</v>
      </c>
      <c r="AP28" s="196">
        <f t="shared" ca="1" si="13"/>
        <v>2</v>
      </c>
      <c r="AQ28" s="47"/>
      <c r="AR28" s="192">
        <f t="shared" ca="1" si="8"/>
        <v>0</v>
      </c>
      <c r="AS28" s="193">
        <f t="shared" ca="1" si="9"/>
        <v>0</v>
      </c>
      <c r="AT28" s="194">
        <f t="shared" ca="1" si="10"/>
        <v>1.9094699588368784E-2</v>
      </c>
      <c r="AU28" s="195">
        <f t="shared" ca="1" si="11"/>
        <v>1.9094699588368784E-2</v>
      </c>
      <c r="AV28" s="196">
        <f t="shared" ca="1" si="14"/>
        <v>2</v>
      </c>
      <c r="AW28" s="162"/>
      <c r="AX28" s="47"/>
      <c r="AY28" s="47"/>
      <c r="AZ28" s="47"/>
      <c r="BA28" s="47"/>
      <c r="BB28" s="47"/>
      <c r="BC28" s="47"/>
      <c r="BD28" s="47"/>
      <c r="BE28" s="47"/>
      <c r="BF28" s="47"/>
      <c r="BG28" s="47"/>
      <c r="BH28" s="162"/>
      <c r="BI28" s="162"/>
    </row>
    <row r="29" spans="2:61" s="161" customFormat="1" ht="17" customHeight="1">
      <c r="B29" s="47"/>
      <c r="C29" s="47"/>
      <c r="D29" s="47"/>
      <c r="E29" s="47"/>
      <c r="F29" s="47"/>
      <c r="G29" s="47"/>
      <c r="H29" s="47"/>
      <c r="I29" s="47"/>
      <c r="J29" s="47"/>
      <c r="K29" s="47"/>
      <c r="L29" s="47"/>
      <c r="M29" s="47"/>
      <c r="N29" s="47"/>
      <c r="O29" s="47"/>
      <c r="P29" s="47"/>
      <c r="Q29" s="47"/>
      <c r="R29" s="47"/>
      <c r="S29" s="47"/>
      <c r="T29" s="47"/>
      <c r="U29" s="47"/>
      <c r="V29" s="47"/>
      <c r="W29" s="47"/>
      <c r="X29" s="47"/>
      <c r="Y29" s="47"/>
      <c r="Z29" s="494"/>
      <c r="AA29" s="47"/>
      <c r="AB29" s="188">
        <f>'COVID-19 Cases'!$B27</f>
        <v>43909</v>
      </c>
      <c r="AC29" s="189">
        <f>'COVID-19 Cases'!D27</f>
        <v>53.466576962757337</v>
      </c>
      <c r="AD29" s="190">
        <f>'COVID-19 Cases'!E27</f>
        <v>54.953397730398763</v>
      </c>
      <c r="AE29" s="191">
        <f>'COVID-19 Cases'!F27</f>
        <v>1.1833224964391407</v>
      </c>
      <c r="AF29" s="192">
        <f t="shared" ca="1" si="0"/>
        <v>2.2054962997137402</v>
      </c>
      <c r="AG29" s="193">
        <f t="shared" ca="1" si="1"/>
        <v>2.2668276563789491</v>
      </c>
      <c r="AH29" s="194">
        <f t="shared" ca="1" si="2"/>
        <v>7.3957656027446292E-2</v>
      </c>
      <c r="AI29" s="195">
        <f t="shared" ca="1" si="3"/>
        <v>4.5462816121201355</v>
      </c>
      <c r="AJ29" s="196">
        <f t="shared" ca="1" si="12"/>
        <v>200</v>
      </c>
      <c r="AL29" s="192">
        <f t="shared" ca="1" si="4"/>
        <v>0</v>
      </c>
      <c r="AM29" s="193">
        <f t="shared" ca="1" si="5"/>
        <v>0</v>
      </c>
      <c r="AN29" s="194">
        <f t="shared" ca="1" si="6"/>
        <v>2.6624756169880665E-2</v>
      </c>
      <c r="AO29" s="195">
        <f t="shared" ca="1" si="7"/>
        <v>2.6624756169880665E-2</v>
      </c>
      <c r="AP29" s="196">
        <f t="shared" ca="1" si="13"/>
        <v>2</v>
      </c>
      <c r="AQ29" s="47"/>
      <c r="AR29" s="192">
        <f t="shared" ca="1" si="8"/>
        <v>0</v>
      </c>
      <c r="AS29" s="193">
        <f t="shared" ca="1" si="9"/>
        <v>0</v>
      </c>
      <c r="AT29" s="194">
        <f t="shared" ca="1" si="10"/>
        <v>2.6624756169880665E-2</v>
      </c>
      <c r="AU29" s="195">
        <f t="shared" ca="1" si="11"/>
        <v>2.6624756169880665E-2</v>
      </c>
      <c r="AV29" s="196">
        <f t="shared" ca="1" si="14"/>
        <v>2</v>
      </c>
      <c r="AW29" s="162"/>
      <c r="AX29" s="47"/>
      <c r="AY29" s="47"/>
      <c r="AZ29" s="47"/>
      <c r="BA29" s="47"/>
      <c r="BB29" s="47"/>
      <c r="BC29" s="47"/>
      <c r="BD29" s="47"/>
      <c r="BE29" s="47"/>
      <c r="BF29" s="47"/>
      <c r="BG29" s="47"/>
      <c r="BH29" s="162"/>
      <c r="BI29" s="162"/>
    </row>
    <row r="30" spans="2:61" s="161" customFormat="1" ht="17" customHeight="1">
      <c r="B30" s="47"/>
      <c r="C30" s="47"/>
      <c r="D30" s="47"/>
      <c r="E30" s="47"/>
      <c r="F30" s="47"/>
      <c r="G30" s="47"/>
      <c r="H30" s="47"/>
      <c r="I30" s="47"/>
      <c r="J30" s="47"/>
      <c r="K30" s="47"/>
      <c r="L30" s="47"/>
      <c r="M30" s="47"/>
      <c r="N30" s="47"/>
      <c r="O30" s="47"/>
      <c r="P30" s="47"/>
      <c r="Q30" s="47"/>
      <c r="R30" s="47"/>
      <c r="S30" s="47"/>
      <c r="T30" s="47"/>
      <c r="U30" s="47"/>
      <c r="V30" s="47"/>
      <c r="W30" s="47"/>
      <c r="X30" s="47"/>
      <c r="Y30" s="47"/>
      <c r="Z30" s="494"/>
      <c r="AA30" s="47"/>
      <c r="AB30" s="188">
        <f>'COVID-19 Cases'!$B28</f>
        <v>43910</v>
      </c>
      <c r="AC30" s="189">
        <f>'COVID-19 Cases'!D28</f>
        <v>70.085661904257577</v>
      </c>
      <c r="AD30" s="190">
        <f>'COVID-19 Cases'!E28</f>
        <v>72.545028135829384</v>
      </c>
      <c r="AE30" s="191">
        <f>'COVID-19 Cases'!F28</f>
        <v>1.626367598916528</v>
      </c>
      <c r="AF30" s="192">
        <f t="shared" ca="1" si="0"/>
        <v>2.8910335535506251</v>
      </c>
      <c r="AG30" s="193">
        <f t="shared" ca="1" si="1"/>
        <v>2.9924824106029622</v>
      </c>
      <c r="AH30" s="194">
        <f t="shared" ca="1" si="2"/>
        <v>0.101647974932283</v>
      </c>
      <c r="AI30" s="195">
        <f t="shared" ca="1" si="3"/>
        <v>5.9851639390858704</v>
      </c>
      <c r="AJ30" s="196">
        <f t="shared" ca="1" si="12"/>
        <v>200</v>
      </c>
      <c r="AL30" s="192">
        <f t="shared" ca="1" si="4"/>
        <v>0</v>
      </c>
      <c r="AM30" s="193">
        <f t="shared" ca="1" si="5"/>
        <v>0</v>
      </c>
      <c r="AN30" s="194">
        <f t="shared" ca="1" si="6"/>
        <v>3.6593270975621879E-2</v>
      </c>
      <c r="AO30" s="195">
        <f t="shared" ca="1" si="7"/>
        <v>3.6593270975621879E-2</v>
      </c>
      <c r="AP30" s="196">
        <f t="shared" ca="1" si="13"/>
        <v>2</v>
      </c>
      <c r="AQ30" s="47"/>
      <c r="AR30" s="192">
        <f t="shared" ca="1" si="8"/>
        <v>0</v>
      </c>
      <c r="AS30" s="193">
        <f t="shared" ca="1" si="9"/>
        <v>0</v>
      </c>
      <c r="AT30" s="194">
        <f t="shared" ca="1" si="10"/>
        <v>3.6593270975621879E-2</v>
      </c>
      <c r="AU30" s="195">
        <f t="shared" ca="1" si="11"/>
        <v>3.6593270975621879E-2</v>
      </c>
      <c r="AV30" s="196">
        <f t="shared" ca="1" si="14"/>
        <v>2</v>
      </c>
      <c r="AW30" s="162"/>
      <c r="AX30" s="47"/>
      <c r="AY30" s="47"/>
      <c r="AZ30" s="47"/>
      <c r="BA30" s="47"/>
      <c r="BB30" s="47"/>
      <c r="BC30" s="47"/>
      <c r="BD30" s="47"/>
      <c r="BE30" s="47"/>
      <c r="BF30" s="47"/>
      <c r="BG30" s="47"/>
      <c r="BH30" s="162"/>
      <c r="BI30" s="162"/>
    </row>
    <row r="31" spans="2:61" s="161" customFormat="1" ht="17" customHeight="1">
      <c r="B31" s="47"/>
      <c r="C31" s="47"/>
      <c r="D31" s="47"/>
      <c r="E31" s="47"/>
      <c r="F31" s="47"/>
      <c r="G31" s="47"/>
      <c r="H31" s="47"/>
      <c r="I31" s="47"/>
      <c r="J31" s="47"/>
      <c r="K31" s="47"/>
      <c r="L31" s="47"/>
      <c r="M31" s="47"/>
      <c r="N31" s="47"/>
      <c r="O31" s="47"/>
      <c r="P31" s="47"/>
      <c r="Q31" s="47"/>
      <c r="R31" s="47"/>
      <c r="S31" s="47"/>
      <c r="T31" s="47"/>
      <c r="U31" s="47"/>
      <c r="V31" s="47"/>
      <c r="W31" s="47"/>
      <c r="X31" s="47"/>
      <c r="Y31" s="47"/>
      <c r="Z31" s="494"/>
      <c r="AA31" s="47"/>
      <c r="AB31" s="188">
        <f>'COVID-19 Cases'!$B29</f>
        <v>43911</v>
      </c>
      <c r="AC31" s="189">
        <f>'COVID-19 Cases'!D29</f>
        <v>89.955067559941824</v>
      </c>
      <c r="AD31" s="190">
        <f>'COVID-19 Cases'!E29</f>
        <v>93.876305955668599</v>
      </c>
      <c r="AE31" s="191">
        <f>'COVID-19 Cases'!F29</f>
        <v>2.1999482773703787</v>
      </c>
      <c r="AF31" s="192">
        <f t="shared" ca="1" si="0"/>
        <v>3.7106465368476003</v>
      </c>
      <c r="AG31" s="193">
        <f t="shared" ca="1" si="1"/>
        <v>3.8723976206713298</v>
      </c>
      <c r="AH31" s="194">
        <f t="shared" ca="1" si="2"/>
        <v>0.13749676733564867</v>
      </c>
      <c r="AI31" s="195">
        <f t="shared" ca="1" si="3"/>
        <v>7.7205409248545793</v>
      </c>
      <c r="AJ31" s="196">
        <f t="shared" ca="1" si="12"/>
        <v>200</v>
      </c>
      <c r="AL31" s="192">
        <f t="shared" ca="1" si="4"/>
        <v>0</v>
      </c>
      <c r="AM31" s="193">
        <f t="shared" ca="1" si="5"/>
        <v>0</v>
      </c>
      <c r="AN31" s="194">
        <f t="shared" ca="1" si="6"/>
        <v>4.9498836240833517E-2</v>
      </c>
      <c r="AO31" s="195">
        <f t="shared" ca="1" si="7"/>
        <v>4.9498836240833517E-2</v>
      </c>
      <c r="AP31" s="196">
        <f t="shared" ca="1" si="13"/>
        <v>2</v>
      </c>
      <c r="AQ31" s="47"/>
      <c r="AR31" s="192">
        <f t="shared" ca="1" si="8"/>
        <v>0</v>
      </c>
      <c r="AS31" s="193">
        <f t="shared" ca="1" si="9"/>
        <v>0</v>
      </c>
      <c r="AT31" s="194">
        <f t="shared" ca="1" si="10"/>
        <v>4.9498836240833517E-2</v>
      </c>
      <c r="AU31" s="195">
        <f t="shared" ca="1" si="11"/>
        <v>4.9498836240833517E-2</v>
      </c>
      <c r="AV31" s="196">
        <f t="shared" ca="1" si="14"/>
        <v>2</v>
      </c>
      <c r="AW31" s="162"/>
      <c r="AX31" s="47"/>
      <c r="AY31" s="47"/>
      <c r="AZ31" s="47"/>
      <c r="BA31" s="47"/>
      <c r="BB31" s="47"/>
      <c r="BC31" s="47"/>
      <c r="BD31" s="47"/>
      <c r="BE31" s="47"/>
      <c r="BF31" s="47"/>
      <c r="BG31" s="47"/>
      <c r="BH31" s="162"/>
      <c r="BI31" s="162"/>
    </row>
    <row r="32" spans="2:61" s="161" customFormat="1" ht="17" customHeight="1">
      <c r="B32" s="47"/>
      <c r="C32" s="47"/>
      <c r="D32" s="47"/>
      <c r="E32" s="47"/>
      <c r="F32" s="47"/>
      <c r="G32" s="47"/>
      <c r="H32" s="47"/>
      <c r="I32" s="47"/>
      <c r="J32" s="47"/>
      <c r="K32" s="47"/>
      <c r="L32" s="47"/>
      <c r="M32" s="47"/>
      <c r="N32" s="47"/>
      <c r="O32" s="47"/>
      <c r="P32" s="47"/>
      <c r="Q32" s="47"/>
      <c r="R32" s="47"/>
      <c r="S32" s="47"/>
      <c r="T32" s="47"/>
      <c r="U32" s="47"/>
      <c r="V32" s="47"/>
      <c r="W32" s="47"/>
      <c r="X32" s="47"/>
      <c r="Y32" s="47"/>
      <c r="Z32" s="494"/>
      <c r="AA32" s="47"/>
      <c r="AB32" s="188">
        <f>'COVID-19 Cases'!$B30</f>
        <v>43912</v>
      </c>
      <c r="AC32" s="189">
        <f>'COVID-19 Cases'!D30</f>
        <v>112.99576818318835</v>
      </c>
      <c r="AD32" s="190">
        <f>'COVID-19 Cases'!E30</f>
        <v>119.02732374936046</v>
      </c>
      <c r="AE32" s="191">
        <f>'COVID-19 Cases'!F30</f>
        <v>2.9258489993024908</v>
      </c>
      <c r="AF32" s="192">
        <f t="shared" ca="1" si="0"/>
        <v>4.6610754375565193</v>
      </c>
      <c r="AG32" s="193">
        <f t="shared" ca="1" si="1"/>
        <v>4.9098771046611196</v>
      </c>
      <c r="AH32" s="194">
        <f t="shared" ca="1" si="2"/>
        <v>0.18286556245640567</v>
      </c>
      <c r="AI32" s="195">
        <f t="shared" ca="1" si="3"/>
        <v>9.7538181046740462</v>
      </c>
      <c r="AJ32" s="196">
        <f t="shared" ca="1" si="12"/>
        <v>200</v>
      </c>
      <c r="AL32" s="192">
        <f t="shared" ca="1" si="4"/>
        <v>0</v>
      </c>
      <c r="AM32" s="193">
        <f t="shared" ca="1" si="5"/>
        <v>0</v>
      </c>
      <c r="AN32" s="194">
        <f t="shared" ca="1" si="6"/>
        <v>6.5831602484306043E-2</v>
      </c>
      <c r="AO32" s="195">
        <f t="shared" ca="1" si="7"/>
        <v>6.5831602484306043E-2</v>
      </c>
      <c r="AP32" s="196">
        <f t="shared" ca="1" si="13"/>
        <v>2</v>
      </c>
      <c r="AQ32" s="47"/>
      <c r="AR32" s="192">
        <f t="shared" ca="1" si="8"/>
        <v>0</v>
      </c>
      <c r="AS32" s="193">
        <f t="shared" ca="1" si="9"/>
        <v>0</v>
      </c>
      <c r="AT32" s="194">
        <f t="shared" ca="1" si="10"/>
        <v>6.5831602484306043E-2</v>
      </c>
      <c r="AU32" s="195">
        <f t="shared" ca="1" si="11"/>
        <v>6.5831602484306043E-2</v>
      </c>
      <c r="AV32" s="196">
        <f t="shared" ca="1" si="14"/>
        <v>2</v>
      </c>
      <c r="AW32" s="162"/>
      <c r="AX32" s="47"/>
      <c r="AY32" s="47"/>
      <c r="AZ32" s="47"/>
      <c r="BA32" s="47"/>
      <c r="BB32" s="47"/>
      <c r="BC32" s="47"/>
      <c r="BD32" s="47"/>
      <c r="BE32" s="47"/>
      <c r="BF32" s="47"/>
      <c r="BG32" s="47"/>
      <c r="BH32" s="162"/>
      <c r="BI32" s="162"/>
    </row>
    <row r="33" spans="2:61" s="161" customFormat="1" ht="17" customHeight="1">
      <c r="B33" s="47"/>
      <c r="C33" s="47"/>
      <c r="D33" s="47"/>
      <c r="E33" s="47"/>
      <c r="F33" s="47"/>
      <c r="G33" s="47"/>
      <c r="H33" s="47"/>
      <c r="I33" s="47"/>
      <c r="J33" s="47"/>
      <c r="K33" s="47"/>
      <c r="L33" s="47"/>
      <c r="M33" s="47"/>
      <c r="N33" s="47"/>
      <c r="O33" s="47"/>
      <c r="P33" s="47"/>
      <c r="Q33" s="47"/>
      <c r="R33" s="47"/>
      <c r="S33" s="47"/>
      <c r="T33" s="47"/>
      <c r="U33" s="47"/>
      <c r="V33" s="47"/>
      <c r="W33" s="47"/>
      <c r="X33" s="47"/>
      <c r="Y33" s="47"/>
      <c r="Z33" s="494"/>
      <c r="AA33" s="47"/>
      <c r="AB33" s="188">
        <f>'COVID-19 Cases'!$B31</f>
        <v>43913</v>
      </c>
      <c r="AC33" s="189">
        <f>'COVID-19 Cases'!D31</f>
        <v>136.05252589677153</v>
      </c>
      <c r="AD33" s="190">
        <f>'COVID-19 Cases'!E31</f>
        <v>145.33650314765376</v>
      </c>
      <c r="AE33" s="191">
        <f>'COVID-19 Cases'!F31</f>
        <v>3.8192209492047766</v>
      </c>
      <c r="AF33" s="192">
        <f t="shared" ca="1" si="0"/>
        <v>5.6121666932418259</v>
      </c>
      <c r="AG33" s="193">
        <f t="shared" ca="1" si="1"/>
        <v>5.9951307548407176</v>
      </c>
      <c r="AH33" s="194">
        <f t="shared" ca="1" si="2"/>
        <v>0.23870130932529854</v>
      </c>
      <c r="AI33" s="195">
        <f t="shared" ca="1" si="3"/>
        <v>11.845998757407843</v>
      </c>
      <c r="AJ33" s="196">
        <f t="shared" ca="1" si="12"/>
        <v>200</v>
      </c>
      <c r="AL33" s="192">
        <f t="shared" ca="1" si="4"/>
        <v>0</v>
      </c>
      <c r="AM33" s="193">
        <f t="shared" ca="1" si="5"/>
        <v>0</v>
      </c>
      <c r="AN33" s="194">
        <f t="shared" ca="1" si="6"/>
        <v>8.5932471357107465E-2</v>
      </c>
      <c r="AO33" s="195">
        <f t="shared" ca="1" si="7"/>
        <v>8.5932471357107465E-2</v>
      </c>
      <c r="AP33" s="196">
        <f t="shared" ca="1" si="13"/>
        <v>2</v>
      </c>
      <c r="AQ33" s="47"/>
      <c r="AR33" s="192">
        <f t="shared" ca="1" si="8"/>
        <v>0</v>
      </c>
      <c r="AS33" s="193">
        <f t="shared" ca="1" si="9"/>
        <v>0</v>
      </c>
      <c r="AT33" s="194">
        <f t="shared" ca="1" si="10"/>
        <v>8.5932471357107465E-2</v>
      </c>
      <c r="AU33" s="195">
        <f t="shared" ca="1" si="11"/>
        <v>8.5932471357107465E-2</v>
      </c>
      <c r="AV33" s="196">
        <f t="shared" ca="1" si="14"/>
        <v>2</v>
      </c>
      <c r="AW33" s="162"/>
      <c r="AX33" s="47"/>
      <c r="AY33" s="47"/>
      <c r="AZ33" s="47"/>
      <c r="BA33" s="47"/>
      <c r="BB33" s="47"/>
      <c r="BC33" s="47"/>
      <c r="BD33" s="47"/>
      <c r="BE33" s="47"/>
      <c r="BF33" s="47"/>
      <c r="BG33" s="47"/>
      <c r="BH33" s="162"/>
      <c r="BI33" s="162"/>
    </row>
    <row r="34" spans="2:61" s="161" customFormat="1" ht="17" customHeight="1">
      <c r="B34" s="47"/>
      <c r="C34" s="47"/>
      <c r="D34" s="47"/>
      <c r="E34" s="47"/>
      <c r="F34" s="47"/>
      <c r="G34" s="47"/>
      <c r="H34" s="47"/>
      <c r="I34" s="47"/>
      <c r="J34" s="47"/>
      <c r="K34" s="47"/>
      <c r="L34" s="47"/>
      <c r="M34" s="47"/>
      <c r="N34" s="47"/>
      <c r="O34" s="47"/>
      <c r="P34" s="47"/>
      <c r="Q34" s="47"/>
      <c r="R34" s="47"/>
      <c r="S34" s="47"/>
      <c r="T34" s="47"/>
      <c r="U34" s="47"/>
      <c r="V34" s="47"/>
      <c r="W34" s="47"/>
      <c r="X34" s="47"/>
      <c r="Y34" s="47"/>
      <c r="Z34" s="494"/>
      <c r="AA34" s="47"/>
      <c r="AB34" s="188">
        <f>'COVID-19 Cases'!$B32</f>
        <v>43914</v>
      </c>
      <c r="AC34" s="189">
        <f>'COVID-19 Cases'!D32</f>
        <v>156.80855150088746</v>
      </c>
      <c r="AD34" s="190">
        <f>'COVID-19 Cases'!E32</f>
        <v>170.68225410216954</v>
      </c>
      <c r="AE34" s="191">
        <f>'COVID-19 Cases'!F32</f>
        <v>4.8676010340485547</v>
      </c>
      <c r="AF34" s="192">
        <f t="shared" ca="1" si="0"/>
        <v>6.4683527494116078</v>
      </c>
      <c r="AG34" s="193">
        <f t="shared" ca="1" si="1"/>
        <v>7.0406429817144938</v>
      </c>
      <c r="AH34" s="194">
        <f t="shared" ca="1" si="2"/>
        <v>0.30422506462803467</v>
      </c>
      <c r="AI34" s="195">
        <f t="shared" ca="1" si="3"/>
        <v>13.813220795754138</v>
      </c>
      <c r="AJ34" s="196">
        <f t="shared" ca="1" si="12"/>
        <v>200</v>
      </c>
      <c r="AL34" s="192">
        <f t="shared" ca="1" si="4"/>
        <v>0</v>
      </c>
      <c r="AM34" s="193">
        <f t="shared" ca="1" si="5"/>
        <v>0</v>
      </c>
      <c r="AN34" s="194">
        <f t="shared" ca="1" si="6"/>
        <v>0.10952102326609248</v>
      </c>
      <c r="AO34" s="195">
        <f t="shared" ca="1" si="7"/>
        <v>0.10952102326609248</v>
      </c>
      <c r="AP34" s="196">
        <f t="shared" ca="1" si="13"/>
        <v>2</v>
      </c>
      <c r="AQ34" s="47"/>
      <c r="AR34" s="192">
        <f t="shared" ca="1" si="8"/>
        <v>0</v>
      </c>
      <c r="AS34" s="193">
        <f t="shared" ca="1" si="9"/>
        <v>0</v>
      </c>
      <c r="AT34" s="194">
        <f t="shared" ca="1" si="10"/>
        <v>0.10952102326609248</v>
      </c>
      <c r="AU34" s="195">
        <f t="shared" ca="1" si="11"/>
        <v>0.10952102326609248</v>
      </c>
      <c r="AV34" s="196">
        <f t="shared" ca="1" si="14"/>
        <v>2</v>
      </c>
      <c r="AW34" s="162"/>
      <c r="AX34" s="47"/>
      <c r="AY34" s="47"/>
      <c r="AZ34" s="47"/>
      <c r="BA34" s="47"/>
      <c r="BB34" s="47"/>
      <c r="BC34" s="47"/>
      <c r="BD34" s="47"/>
      <c r="BE34" s="47"/>
      <c r="BF34" s="47"/>
      <c r="BG34" s="47"/>
      <c r="BH34" s="162"/>
      <c r="BI34" s="162"/>
    </row>
    <row r="35" spans="2:61" s="161" customFormat="1" ht="17" customHeight="1">
      <c r="B35" s="47"/>
      <c r="C35" s="47"/>
      <c r="D35" s="47"/>
      <c r="E35" s="47"/>
      <c r="F35" s="47"/>
      <c r="G35" s="47"/>
      <c r="H35" s="47"/>
      <c r="I35" s="47"/>
      <c r="J35" s="47"/>
      <c r="K35" s="47"/>
      <c r="L35" s="47"/>
      <c r="M35" s="47"/>
      <c r="N35" s="47"/>
      <c r="O35" s="47"/>
      <c r="P35" s="47"/>
      <c r="Q35" s="47"/>
      <c r="R35" s="47"/>
      <c r="S35" s="47"/>
      <c r="T35" s="47"/>
      <c r="U35" s="47"/>
      <c r="V35" s="47"/>
      <c r="W35" s="47"/>
      <c r="X35" s="47"/>
      <c r="Y35" s="47"/>
      <c r="Z35" s="494"/>
      <c r="AA35" s="47"/>
      <c r="AB35" s="188">
        <f>'COVID-19 Cases'!$B33</f>
        <v>43915</v>
      </c>
      <c r="AC35" s="189">
        <f>'COVID-19 Cases'!D33</f>
        <v>172.64991170256241</v>
      </c>
      <c r="AD35" s="190">
        <f>'COVID-19 Cases'!E33</f>
        <v>192.54235603405505</v>
      </c>
      <c r="AE35" s="191">
        <f>'COVID-19 Cases'!F33</f>
        <v>6.036173331003031</v>
      </c>
      <c r="AF35" s="192">
        <f t="shared" ca="1" si="0"/>
        <v>7.1218088577306995</v>
      </c>
      <c r="AG35" s="193">
        <f t="shared" ca="1" si="1"/>
        <v>7.9423721864047714</v>
      </c>
      <c r="AH35" s="194">
        <f t="shared" ca="1" si="2"/>
        <v>0.37726083318768944</v>
      </c>
      <c r="AI35" s="195">
        <f t="shared" ca="1" si="3"/>
        <v>15.441441877323159</v>
      </c>
      <c r="AJ35" s="196">
        <f t="shared" ca="1" si="12"/>
        <v>200</v>
      </c>
      <c r="AL35" s="192">
        <f t="shared" ca="1" si="4"/>
        <v>0</v>
      </c>
      <c r="AM35" s="193">
        <f t="shared" ca="1" si="5"/>
        <v>0</v>
      </c>
      <c r="AN35" s="194">
        <f t="shared" ca="1" si="6"/>
        <v>0.13581389994756818</v>
      </c>
      <c r="AO35" s="195">
        <f t="shared" ca="1" si="7"/>
        <v>0.13581389994756818</v>
      </c>
      <c r="AP35" s="196">
        <f t="shared" ca="1" si="13"/>
        <v>2</v>
      </c>
      <c r="AQ35" s="47"/>
      <c r="AR35" s="192">
        <f t="shared" ca="1" si="8"/>
        <v>0</v>
      </c>
      <c r="AS35" s="193">
        <f t="shared" ca="1" si="9"/>
        <v>0</v>
      </c>
      <c r="AT35" s="194">
        <f t="shared" ca="1" si="10"/>
        <v>0.13581389994756818</v>
      </c>
      <c r="AU35" s="195">
        <f t="shared" ca="1" si="11"/>
        <v>0.13581389994756818</v>
      </c>
      <c r="AV35" s="196">
        <f t="shared" ca="1" si="14"/>
        <v>2</v>
      </c>
      <c r="AW35" s="162"/>
      <c r="AX35" s="47"/>
      <c r="AY35" s="47"/>
      <c r="AZ35" s="47"/>
      <c r="BA35" s="47"/>
      <c r="BB35" s="47"/>
      <c r="BC35" s="47"/>
      <c r="BD35" s="47"/>
      <c r="BE35" s="47"/>
      <c r="BF35" s="47"/>
      <c r="BG35" s="47"/>
      <c r="BH35" s="162"/>
      <c r="BI35" s="162"/>
    </row>
    <row r="36" spans="2:61" s="161" customFormat="1" ht="17" customHeight="1">
      <c r="B36" s="47"/>
      <c r="C36" s="47"/>
      <c r="D36" s="47"/>
      <c r="E36" s="47"/>
      <c r="F36" s="47"/>
      <c r="G36" s="47"/>
      <c r="H36" s="47"/>
      <c r="I36" s="47"/>
      <c r="J36" s="47"/>
      <c r="K36" s="47"/>
      <c r="L36" s="47"/>
      <c r="M36" s="47"/>
      <c r="N36" s="47"/>
      <c r="O36" s="47"/>
      <c r="P36" s="47"/>
      <c r="Q36" s="47"/>
      <c r="R36" s="47"/>
      <c r="S36" s="47"/>
      <c r="T36" s="47"/>
      <c r="U36" s="47"/>
      <c r="V36" s="47"/>
      <c r="W36" s="47"/>
      <c r="X36" s="47"/>
      <c r="Y36" s="47"/>
      <c r="Z36" s="494"/>
      <c r="AA36" s="47"/>
      <c r="AB36" s="188">
        <f>'COVID-19 Cases'!$B34</f>
        <v>43916</v>
      </c>
      <c r="AC36" s="189">
        <f>'COVID-19 Cases'!D34</f>
        <v>181.08774859456182</v>
      </c>
      <c r="AD36" s="190">
        <f>'COVID-19 Cases'!E34</f>
        <v>208.35603741379151</v>
      </c>
      <c r="AE36" s="191">
        <f>'COVID-19 Cases'!F34</f>
        <v>7.2678830779965331</v>
      </c>
      <c r="AF36" s="192">
        <f t="shared" ca="1" si="0"/>
        <v>7.4698696295256752</v>
      </c>
      <c r="AG36" s="193">
        <f t="shared" ca="1" si="1"/>
        <v>8.5946865433189004</v>
      </c>
      <c r="AH36" s="194">
        <f t="shared" ca="1" si="2"/>
        <v>0.45424269237478332</v>
      </c>
      <c r="AI36" s="195">
        <f t="shared" ca="1" si="3"/>
        <v>16.51879886521936</v>
      </c>
      <c r="AJ36" s="196">
        <f t="shared" ca="1" si="12"/>
        <v>200</v>
      </c>
      <c r="AL36" s="192">
        <f t="shared" ca="1" si="4"/>
        <v>0</v>
      </c>
      <c r="AM36" s="193">
        <f t="shared" ca="1" si="5"/>
        <v>0</v>
      </c>
      <c r="AN36" s="194">
        <f t="shared" ca="1" si="6"/>
        <v>0.16352736925492198</v>
      </c>
      <c r="AO36" s="195">
        <f t="shared" ca="1" si="7"/>
        <v>0.16352736925492198</v>
      </c>
      <c r="AP36" s="196">
        <f t="shared" ca="1" si="13"/>
        <v>2</v>
      </c>
      <c r="AQ36" s="47"/>
      <c r="AR36" s="192">
        <f t="shared" ca="1" si="8"/>
        <v>0</v>
      </c>
      <c r="AS36" s="193">
        <f t="shared" ca="1" si="9"/>
        <v>0</v>
      </c>
      <c r="AT36" s="194">
        <f t="shared" ca="1" si="10"/>
        <v>0.16352736925492198</v>
      </c>
      <c r="AU36" s="195">
        <f t="shared" ca="1" si="11"/>
        <v>0.16352736925492198</v>
      </c>
      <c r="AV36" s="196">
        <f t="shared" ca="1" si="14"/>
        <v>2</v>
      </c>
      <c r="AW36" s="162"/>
      <c r="AX36" s="47"/>
      <c r="AY36" s="47"/>
      <c r="AZ36" s="47"/>
      <c r="BA36" s="47"/>
      <c r="BB36" s="47"/>
      <c r="BC36" s="47"/>
      <c r="BD36" s="47"/>
      <c r="BE36" s="47"/>
      <c r="BF36" s="47"/>
      <c r="BG36" s="47"/>
      <c r="BH36" s="162"/>
      <c r="BI36" s="162"/>
    </row>
    <row r="37" spans="2:61" s="161" customFormat="1" ht="17" customHeight="1">
      <c r="B37" s="47"/>
      <c r="C37" s="47"/>
      <c r="D37" s="47"/>
      <c r="E37" s="47"/>
      <c r="F37" s="47"/>
      <c r="G37" s="47"/>
      <c r="H37" s="47"/>
      <c r="I37" s="47"/>
      <c r="J37" s="47"/>
      <c r="K37" s="47"/>
      <c r="L37" s="47"/>
      <c r="M37" s="47"/>
      <c r="N37" s="47"/>
      <c r="O37" s="47"/>
      <c r="P37" s="47"/>
      <c r="Q37" s="47"/>
      <c r="R37" s="47"/>
      <c r="S37" s="47"/>
      <c r="T37" s="47"/>
      <c r="U37" s="47"/>
      <c r="V37" s="47"/>
      <c r="W37" s="47"/>
      <c r="X37" s="47"/>
      <c r="Y37" s="47"/>
      <c r="Z37" s="495"/>
      <c r="AA37" s="47"/>
      <c r="AB37" s="188">
        <f>'COVID-19 Cases'!$B35</f>
        <v>43917</v>
      </c>
      <c r="AC37" s="189">
        <f>'COVID-19 Cases'!D35</f>
        <v>186.11300775481811</v>
      </c>
      <c r="AD37" s="190">
        <f>'COVID-19 Cases'!E35</f>
        <v>221.17553135451203</v>
      </c>
      <c r="AE37" s="191">
        <f>'COVID-19 Cases'!F35</f>
        <v>8.4951753160004184</v>
      </c>
      <c r="AF37" s="192">
        <f t="shared" ca="1" si="0"/>
        <v>7.6771615698862474</v>
      </c>
      <c r="AG37" s="193">
        <f t="shared" ca="1" si="1"/>
        <v>9.1234906683736217</v>
      </c>
      <c r="AH37" s="194">
        <f t="shared" ca="1" si="2"/>
        <v>0.53094845725002615</v>
      </c>
      <c r="AI37" s="195">
        <f t="shared" ca="1" si="3"/>
        <v>17.331600695509895</v>
      </c>
      <c r="AJ37" s="196">
        <f t="shared" ca="1" si="12"/>
        <v>200</v>
      </c>
      <c r="AL37" s="192">
        <f t="shared" ca="1" si="4"/>
        <v>0</v>
      </c>
      <c r="AM37" s="193">
        <f t="shared" ca="1" si="5"/>
        <v>0</v>
      </c>
      <c r="AN37" s="194">
        <f t="shared" ca="1" si="6"/>
        <v>0.1911414446100094</v>
      </c>
      <c r="AO37" s="195">
        <f t="shared" ca="1" si="7"/>
        <v>0.1911414446100094</v>
      </c>
      <c r="AP37" s="196">
        <f t="shared" ca="1" si="13"/>
        <v>2</v>
      </c>
      <c r="AQ37" s="47"/>
      <c r="AR37" s="192">
        <f t="shared" ca="1" si="8"/>
        <v>0</v>
      </c>
      <c r="AS37" s="193">
        <f t="shared" ca="1" si="9"/>
        <v>0</v>
      </c>
      <c r="AT37" s="194">
        <f t="shared" ca="1" si="10"/>
        <v>0.1911414446100094</v>
      </c>
      <c r="AU37" s="195">
        <f t="shared" ca="1" si="11"/>
        <v>0.1911414446100094</v>
      </c>
      <c r="AV37" s="196">
        <f t="shared" ca="1" si="14"/>
        <v>2</v>
      </c>
      <c r="AW37" s="162"/>
      <c r="AX37" s="47"/>
      <c r="AY37" s="47"/>
      <c r="AZ37" s="47"/>
      <c r="BA37" s="47"/>
      <c r="BB37" s="47"/>
      <c r="BC37" s="47"/>
      <c r="BD37" s="47"/>
      <c r="BE37" s="47"/>
      <c r="BF37" s="47"/>
      <c r="BG37" s="47"/>
      <c r="BH37" s="162"/>
      <c r="BI37" s="162"/>
    </row>
    <row r="38" spans="2:61" s="161" customFormat="1" ht="17" customHeight="1">
      <c r="B38" s="47"/>
      <c r="C38" s="47"/>
      <c r="D38" s="47"/>
      <c r="E38" s="47"/>
      <c r="F38" s="47"/>
      <c r="G38" s="47"/>
      <c r="H38" s="47"/>
      <c r="I38" s="47"/>
      <c r="J38" s="47"/>
      <c r="K38" s="47"/>
      <c r="L38" s="47"/>
      <c r="M38" s="47"/>
      <c r="N38" s="47"/>
      <c r="O38" s="47"/>
      <c r="P38" s="47"/>
      <c r="Q38" s="47"/>
      <c r="R38" s="47"/>
      <c r="S38" s="47"/>
      <c r="T38" s="47"/>
      <c r="U38" s="47"/>
      <c r="V38" s="47"/>
      <c r="W38" s="47"/>
      <c r="X38" s="47"/>
      <c r="Y38" s="47"/>
      <c r="Z38" s="495"/>
      <c r="AA38" s="47"/>
      <c r="AB38" s="188">
        <f>'COVID-19 Cases'!$B36</f>
        <v>43918</v>
      </c>
      <c r="AC38" s="189">
        <f>'COVID-19 Cases'!D36</f>
        <v>187.12351330880253</v>
      </c>
      <c r="AD38" s="190">
        <f>'COVID-19 Cases'!E36</f>
        <v>230.25567748133142</v>
      </c>
      <c r="AE38" s="191">
        <f>'COVID-19 Cases'!F36</f>
        <v>9.68142386141432</v>
      </c>
      <c r="AF38" s="192">
        <f t="shared" ca="1" si="0"/>
        <v>7.7188449239881045</v>
      </c>
      <c r="AG38" s="193">
        <f t="shared" ca="1" si="1"/>
        <v>9.4980466961049217</v>
      </c>
      <c r="AH38" s="194">
        <f t="shared" ca="1" si="2"/>
        <v>0.605088991338395</v>
      </c>
      <c r="AI38" s="195">
        <f t="shared" ca="1" si="3"/>
        <v>17.821980611431421</v>
      </c>
      <c r="AJ38" s="196">
        <f t="shared" ca="1" si="12"/>
        <v>200</v>
      </c>
      <c r="AL38" s="192">
        <f t="shared" ca="1" si="4"/>
        <v>0</v>
      </c>
      <c r="AM38" s="193">
        <f t="shared" ca="1" si="5"/>
        <v>0</v>
      </c>
      <c r="AN38" s="194">
        <f t="shared" ca="1" si="6"/>
        <v>0.21783203688182221</v>
      </c>
      <c r="AO38" s="195">
        <f t="shared" ca="1" si="7"/>
        <v>0.21783203688182221</v>
      </c>
      <c r="AP38" s="196">
        <f t="shared" ca="1" si="13"/>
        <v>2</v>
      </c>
      <c r="AQ38" s="47"/>
      <c r="AR38" s="192">
        <f t="shared" ca="1" si="8"/>
        <v>0</v>
      </c>
      <c r="AS38" s="193">
        <f t="shared" ca="1" si="9"/>
        <v>0</v>
      </c>
      <c r="AT38" s="194">
        <f t="shared" ca="1" si="10"/>
        <v>0.21783203688182221</v>
      </c>
      <c r="AU38" s="195">
        <f t="shared" ca="1" si="11"/>
        <v>0.21783203688182221</v>
      </c>
      <c r="AV38" s="196">
        <f t="shared" ca="1" si="14"/>
        <v>2</v>
      </c>
      <c r="AW38" s="162"/>
      <c r="AX38" s="47"/>
      <c r="AY38" s="47"/>
      <c r="AZ38" s="47"/>
      <c r="BA38" s="47"/>
      <c r="BB38" s="47"/>
      <c r="BC38" s="47"/>
      <c r="BD38" s="47"/>
      <c r="BE38" s="47"/>
      <c r="BF38" s="47"/>
      <c r="BG38" s="47"/>
      <c r="BH38" s="162"/>
      <c r="BI38" s="162"/>
    </row>
    <row r="39" spans="2:61" s="161" customFormat="1" ht="17" customHeight="1">
      <c r="B39" s="47"/>
      <c r="C39" s="47"/>
      <c r="D39" s="47"/>
      <c r="E39" s="47"/>
      <c r="F39" s="47"/>
      <c r="G39" s="47"/>
      <c r="H39" s="47"/>
      <c r="I39" s="47"/>
      <c r="J39" s="47"/>
      <c r="K39" s="47"/>
      <c r="L39" s="47"/>
      <c r="M39" s="47"/>
      <c r="N39" s="47"/>
      <c r="O39" s="47"/>
      <c r="P39" s="47"/>
      <c r="Q39" s="47"/>
      <c r="R39" s="47"/>
      <c r="S39" s="47"/>
      <c r="T39" s="47"/>
      <c r="U39" s="47"/>
      <c r="V39" s="47"/>
      <c r="W39" s="47"/>
      <c r="X39" s="47"/>
      <c r="Y39" s="47"/>
      <c r="Z39" s="495"/>
      <c r="AA39" s="47"/>
      <c r="AB39" s="188">
        <f>'COVID-19 Cases'!$B37</f>
        <v>43919</v>
      </c>
      <c r="AC39" s="189">
        <f>'COVID-19 Cases'!D37</f>
        <v>183.74743449838743</v>
      </c>
      <c r="AD39" s="190">
        <f>'COVID-19 Cases'!E37</f>
        <v>235.02459305637231</v>
      </c>
      <c r="AE39" s="191">
        <f>'COVID-19 Cases'!F37</f>
        <v>10.790457424512258</v>
      </c>
      <c r="AF39" s="192">
        <f t="shared" ca="1" si="0"/>
        <v>7.579581673058482</v>
      </c>
      <c r="AG39" s="193">
        <f t="shared" ca="1" si="1"/>
        <v>9.6947644635753587</v>
      </c>
      <c r="AH39" s="194">
        <f t="shared" ca="1" si="2"/>
        <v>0.67440358903201614</v>
      </c>
      <c r="AI39" s="195">
        <f t="shared" ca="1" si="3"/>
        <v>17.948749725665859</v>
      </c>
      <c r="AJ39" s="196">
        <f t="shared" ca="1" si="12"/>
        <v>200</v>
      </c>
      <c r="AL39" s="192">
        <f t="shared" ca="1" si="4"/>
        <v>0</v>
      </c>
      <c r="AM39" s="193">
        <f t="shared" ca="1" si="5"/>
        <v>0</v>
      </c>
      <c r="AN39" s="194">
        <f t="shared" ca="1" si="6"/>
        <v>0.2427852920515258</v>
      </c>
      <c r="AO39" s="195">
        <f t="shared" ca="1" si="7"/>
        <v>0.2427852920515258</v>
      </c>
      <c r="AP39" s="196">
        <f t="shared" ca="1" si="13"/>
        <v>2</v>
      </c>
      <c r="AQ39" s="47"/>
      <c r="AR39" s="192">
        <f t="shared" ca="1" si="8"/>
        <v>0</v>
      </c>
      <c r="AS39" s="193">
        <f t="shared" ca="1" si="9"/>
        <v>0</v>
      </c>
      <c r="AT39" s="194">
        <f t="shared" ca="1" si="10"/>
        <v>0.2427852920515258</v>
      </c>
      <c r="AU39" s="195">
        <f t="shared" ca="1" si="11"/>
        <v>0.2427852920515258</v>
      </c>
      <c r="AV39" s="196">
        <f t="shared" ca="1" si="14"/>
        <v>2</v>
      </c>
      <c r="AW39" s="162"/>
      <c r="AX39" s="47"/>
      <c r="AY39" s="47"/>
      <c r="AZ39" s="47"/>
      <c r="BA39" s="47"/>
      <c r="BB39" s="47"/>
      <c r="BC39" s="47"/>
      <c r="BD39" s="47"/>
      <c r="BE39" s="47"/>
      <c r="BF39" s="47"/>
      <c r="BG39" s="47"/>
      <c r="BH39" s="162"/>
      <c r="BI39" s="162"/>
    </row>
    <row r="40" spans="2:61" s="161" customFormat="1" ht="17" customHeight="1">
      <c r="B40" s="47"/>
      <c r="C40" s="47"/>
      <c r="D40" s="47"/>
      <c r="E40" s="47"/>
      <c r="F40" s="47"/>
      <c r="G40" s="47"/>
      <c r="H40" s="47"/>
      <c r="I40" s="47"/>
      <c r="J40" s="47"/>
      <c r="K40" s="47"/>
      <c r="L40" s="47"/>
      <c r="M40" s="47"/>
      <c r="N40" s="47"/>
      <c r="O40" s="47"/>
      <c r="P40" s="47"/>
      <c r="Q40" s="47"/>
      <c r="R40" s="47"/>
      <c r="S40" s="47"/>
      <c r="T40" s="47"/>
      <c r="U40" s="47"/>
      <c r="V40" s="47"/>
      <c r="W40" s="47"/>
      <c r="X40" s="47"/>
      <c r="Y40" s="47"/>
      <c r="Z40" s="495"/>
      <c r="AA40" s="47"/>
      <c r="AB40" s="188">
        <f>'COVID-19 Cases'!$B38</f>
        <v>43920</v>
      </c>
      <c r="AC40" s="189">
        <f>'COVID-19 Cases'!D38</f>
        <v>175.88913461502818</v>
      </c>
      <c r="AD40" s="190">
        <f>'COVID-19 Cases'!E38</f>
        <v>235.14672228968681</v>
      </c>
      <c r="AE40" s="191">
        <f>'COVID-19 Cases'!F38</f>
        <v>11.785306966595668</v>
      </c>
      <c r="AF40" s="192">
        <f t="shared" ca="1" si="0"/>
        <v>7.2554268028699127</v>
      </c>
      <c r="AG40" s="193">
        <f t="shared" ca="1" si="1"/>
        <v>9.6998022944495812</v>
      </c>
      <c r="AH40" s="194">
        <f t="shared" ca="1" si="2"/>
        <v>0.73658168541222924</v>
      </c>
      <c r="AI40" s="195">
        <f t="shared" ca="1" si="3"/>
        <v>17.691810782731725</v>
      </c>
      <c r="AJ40" s="196">
        <f t="shared" ca="1" si="12"/>
        <v>200</v>
      </c>
      <c r="AL40" s="192">
        <f t="shared" ca="1" si="4"/>
        <v>0</v>
      </c>
      <c r="AM40" s="193">
        <f t="shared" ca="1" si="5"/>
        <v>0</v>
      </c>
      <c r="AN40" s="194">
        <f t="shared" ca="1" si="6"/>
        <v>0.2651694067484025</v>
      </c>
      <c r="AO40" s="195">
        <f t="shared" ca="1" si="7"/>
        <v>0.2651694067484025</v>
      </c>
      <c r="AP40" s="196">
        <f t="shared" ca="1" si="13"/>
        <v>2</v>
      </c>
      <c r="AQ40" s="47"/>
      <c r="AR40" s="192">
        <f t="shared" ca="1" si="8"/>
        <v>0</v>
      </c>
      <c r="AS40" s="193">
        <f t="shared" ca="1" si="9"/>
        <v>0</v>
      </c>
      <c r="AT40" s="194">
        <f t="shared" ca="1" si="10"/>
        <v>0.2651694067484025</v>
      </c>
      <c r="AU40" s="195">
        <f t="shared" ca="1" si="11"/>
        <v>0.2651694067484025</v>
      </c>
      <c r="AV40" s="196">
        <f t="shared" ca="1" si="14"/>
        <v>2</v>
      </c>
      <c r="AW40" s="162"/>
      <c r="AX40" s="47"/>
      <c r="AY40" s="47"/>
      <c r="AZ40" s="47"/>
      <c r="BA40" s="47"/>
      <c r="BB40" s="47"/>
      <c r="BC40" s="47"/>
      <c r="BD40" s="47"/>
      <c r="BE40" s="47"/>
      <c r="BF40" s="47"/>
      <c r="BG40" s="47"/>
      <c r="BH40" s="162"/>
      <c r="BI40" s="162"/>
    </row>
    <row r="41" spans="2:61" s="161" customFormat="1" ht="17" customHeight="1">
      <c r="B41" s="47"/>
      <c r="C41" s="47"/>
      <c r="D41" s="47"/>
      <c r="E41" s="47"/>
      <c r="F41" s="47"/>
      <c r="G41" s="47"/>
      <c r="H41" s="47"/>
      <c r="I41" s="47"/>
      <c r="J41" s="47"/>
      <c r="K41" s="47"/>
      <c r="L41" s="47"/>
      <c r="M41" s="47"/>
      <c r="N41" s="47"/>
      <c r="O41" s="47"/>
      <c r="P41" s="47"/>
      <c r="Q41" s="47"/>
      <c r="R41" s="47"/>
      <c r="S41" s="47"/>
      <c r="T41" s="47"/>
      <c r="U41" s="47"/>
      <c r="V41" s="47"/>
      <c r="W41" s="47"/>
      <c r="X41" s="47"/>
      <c r="Y41" s="47"/>
      <c r="Z41" s="495"/>
      <c r="AA41" s="47"/>
      <c r="AB41" s="188">
        <f>'COVID-19 Cases'!$B39</f>
        <v>43921</v>
      </c>
      <c r="AC41" s="189">
        <f>'COVID-19 Cases'!D39</f>
        <v>163.75013600862385</v>
      </c>
      <c r="AD41" s="190">
        <f>'COVID-19 Cases'!E39</f>
        <v>230.55890783358618</v>
      </c>
      <c r="AE41" s="191">
        <f>'COVID-19 Cases'!F39</f>
        <v>12.630900785055529</v>
      </c>
      <c r="AF41" s="192">
        <f t="shared" ca="1" si="0"/>
        <v>6.7546931103557339</v>
      </c>
      <c r="AG41" s="193">
        <f t="shared" ca="1" si="1"/>
        <v>9.5105549481354306</v>
      </c>
      <c r="AH41" s="194">
        <f t="shared" ca="1" si="2"/>
        <v>0.78943129906597054</v>
      </c>
      <c r="AI41" s="195">
        <f t="shared" ca="1" si="3"/>
        <v>17.054679357557134</v>
      </c>
      <c r="AJ41" s="196">
        <f t="shared" ca="1" si="12"/>
        <v>200</v>
      </c>
      <c r="AL41" s="192">
        <f t="shared" ca="1" si="4"/>
        <v>0</v>
      </c>
      <c r="AM41" s="193">
        <f t="shared" ca="1" si="5"/>
        <v>0</v>
      </c>
      <c r="AN41" s="194">
        <f t="shared" ca="1" si="6"/>
        <v>0.28419526766374936</v>
      </c>
      <c r="AO41" s="195">
        <f t="shared" ca="1" si="7"/>
        <v>0.28419526766374936</v>
      </c>
      <c r="AP41" s="196">
        <f t="shared" ca="1" si="13"/>
        <v>2</v>
      </c>
      <c r="AQ41" s="47"/>
      <c r="AR41" s="192">
        <f t="shared" ca="1" si="8"/>
        <v>0</v>
      </c>
      <c r="AS41" s="193">
        <f t="shared" ca="1" si="9"/>
        <v>0</v>
      </c>
      <c r="AT41" s="194">
        <f t="shared" ca="1" si="10"/>
        <v>0.28419526766374936</v>
      </c>
      <c r="AU41" s="195">
        <f t="shared" ca="1" si="11"/>
        <v>0.28419526766374936</v>
      </c>
      <c r="AV41" s="196">
        <f t="shared" ca="1" si="14"/>
        <v>2</v>
      </c>
      <c r="AW41" s="162"/>
      <c r="AX41" s="47"/>
      <c r="AY41" s="47"/>
      <c r="AZ41" s="47"/>
      <c r="BA41" s="47"/>
      <c r="BB41" s="47"/>
      <c r="BC41" s="47"/>
      <c r="BD41" s="47"/>
      <c r="BE41" s="47"/>
      <c r="BF41" s="47"/>
      <c r="BG41" s="47"/>
      <c r="BH41" s="162"/>
      <c r="BI41" s="162"/>
    </row>
    <row r="42" spans="2:61" s="161" customFormat="1" ht="17" customHeight="1">
      <c r="B42" s="47"/>
      <c r="C42" s="47"/>
      <c r="D42" s="47"/>
      <c r="E42" s="47"/>
      <c r="F42" s="47"/>
      <c r="G42" s="47"/>
      <c r="H42" s="47"/>
      <c r="I42" s="47"/>
      <c r="J42" s="47"/>
      <c r="K42" s="47"/>
      <c r="L42" s="47"/>
      <c r="M42" s="47"/>
      <c r="N42" s="47"/>
      <c r="O42" s="47"/>
      <c r="P42" s="47"/>
      <c r="Q42" s="47"/>
      <c r="R42" s="47"/>
      <c r="S42" s="47"/>
      <c r="T42" s="47"/>
      <c r="U42" s="47"/>
      <c r="V42" s="47"/>
      <c r="W42" s="47"/>
      <c r="X42" s="47"/>
      <c r="Y42" s="47"/>
      <c r="Z42" s="495"/>
      <c r="AA42" s="47"/>
      <c r="AB42" s="188">
        <f>'COVID-19 Cases'!$B40</f>
        <v>43922</v>
      </c>
      <c r="AC42" s="189">
        <f>'COVID-19 Cases'!D40</f>
        <v>147.82146083121398</v>
      </c>
      <c r="AD42" s="190">
        <f>'COVID-19 Cases'!E40</f>
        <v>221.48141197673075</v>
      </c>
      <c r="AE42" s="191">
        <f>'COVID-19 Cases'!F40</f>
        <v>13.296756254433989</v>
      </c>
      <c r="AF42" s="192">
        <f t="shared" ca="1" si="0"/>
        <v>6.0976352592875767</v>
      </c>
      <c r="AG42" s="193">
        <f t="shared" ca="1" si="1"/>
        <v>9.1361082440401447</v>
      </c>
      <c r="AH42" s="194">
        <f t="shared" ca="1" si="2"/>
        <v>0.8310472659021243</v>
      </c>
      <c r="AI42" s="195">
        <f t="shared" ca="1" si="3"/>
        <v>16.064790769229845</v>
      </c>
      <c r="AJ42" s="196">
        <f t="shared" ca="1" si="12"/>
        <v>200</v>
      </c>
      <c r="AL42" s="192">
        <f t="shared" ca="1" si="4"/>
        <v>0</v>
      </c>
      <c r="AM42" s="193">
        <f t="shared" ca="1" si="5"/>
        <v>0</v>
      </c>
      <c r="AN42" s="194">
        <f t="shared" ca="1" si="6"/>
        <v>0.29917701572476474</v>
      </c>
      <c r="AO42" s="195">
        <f t="shared" ca="1" si="7"/>
        <v>0.29917701572476474</v>
      </c>
      <c r="AP42" s="196">
        <f t="shared" ca="1" si="13"/>
        <v>2</v>
      </c>
      <c r="AQ42" s="47"/>
      <c r="AR42" s="192">
        <f t="shared" ca="1" si="8"/>
        <v>0</v>
      </c>
      <c r="AS42" s="193">
        <f t="shared" ca="1" si="9"/>
        <v>0</v>
      </c>
      <c r="AT42" s="194">
        <f t="shared" ca="1" si="10"/>
        <v>0.29917701572476474</v>
      </c>
      <c r="AU42" s="195">
        <f t="shared" ca="1" si="11"/>
        <v>0.29917701572476474</v>
      </c>
      <c r="AV42" s="196">
        <f t="shared" ca="1" si="14"/>
        <v>2</v>
      </c>
      <c r="AW42" s="162"/>
      <c r="AX42" s="47"/>
      <c r="AY42" s="47"/>
      <c r="AZ42" s="47"/>
      <c r="BA42" s="47"/>
      <c r="BB42" s="47"/>
      <c r="BC42" s="47"/>
      <c r="BD42" s="47"/>
      <c r="BE42" s="47"/>
      <c r="BF42" s="47"/>
      <c r="BG42" s="47"/>
      <c r="BH42" s="162"/>
      <c r="BI42" s="162"/>
    </row>
    <row r="43" spans="2:61" s="161" customFormat="1" ht="17" customHeight="1">
      <c r="B43" s="47"/>
      <c r="C43" s="47"/>
      <c r="D43" s="47"/>
      <c r="E43" s="47"/>
      <c r="F43" s="47"/>
      <c r="G43" s="47"/>
      <c r="H43" s="47"/>
      <c r="I43" s="47"/>
      <c r="J43" s="47"/>
      <c r="K43" s="47"/>
      <c r="L43" s="47"/>
      <c r="M43" s="47"/>
      <c r="N43" s="47"/>
      <c r="O43" s="47"/>
      <c r="P43" s="47"/>
      <c r="Q43" s="47"/>
      <c r="R43" s="47"/>
      <c r="S43" s="47"/>
      <c r="T43" s="47"/>
      <c r="U43" s="47"/>
      <c r="V43" s="47"/>
      <c r="W43" s="47"/>
      <c r="X43" s="47"/>
      <c r="Y43" s="47"/>
      <c r="Z43" s="495"/>
      <c r="AA43" s="47"/>
      <c r="AB43" s="188">
        <f>'COVID-19 Cases'!$B41</f>
        <v>43923</v>
      </c>
      <c r="AC43" s="189">
        <f>'COVID-19 Cases'!D41</f>
        <v>133.84770182975109</v>
      </c>
      <c r="AD43" s="190">
        <f>'COVID-19 Cases'!E41</f>
        <v>212.83637740928623</v>
      </c>
      <c r="AE43" s="191">
        <f>'COVID-19 Cases'!F41</f>
        <v>13.766755532984916</v>
      </c>
      <c r="AF43" s="192">
        <f t="shared" ca="1" si="0"/>
        <v>5.5212177004772327</v>
      </c>
      <c r="AG43" s="193">
        <f t="shared" ca="1" si="1"/>
        <v>8.7795005681330576</v>
      </c>
      <c r="AH43" s="194">
        <f t="shared" ca="1" si="2"/>
        <v>0.86042222081155728</v>
      </c>
      <c r="AI43" s="195">
        <f t="shared" ca="1" si="3"/>
        <v>15.161140489421847</v>
      </c>
      <c r="AJ43" s="196">
        <f t="shared" ca="1" si="12"/>
        <v>200</v>
      </c>
      <c r="AL43" s="192">
        <f t="shared" ref="AL43:AL78" ca="1" si="15">$AL$8*AC43</f>
        <v>0</v>
      </c>
      <c r="AM43" s="193">
        <f t="shared" ref="AM43:AM78" ca="1" si="16">$AM$8*AD43</f>
        <v>0</v>
      </c>
      <c r="AN43" s="194">
        <f t="shared" ref="AN43:AN78" ca="1" si="17">$AN$8*AE43</f>
        <v>0.30975199949216059</v>
      </c>
      <c r="AO43" s="195">
        <f t="shared" ca="1" si="7"/>
        <v>0.30975199949216059</v>
      </c>
      <c r="AP43" s="196">
        <f t="shared" ca="1" si="13"/>
        <v>2</v>
      </c>
      <c r="AQ43" s="47"/>
      <c r="AR43" s="192">
        <f t="shared" ca="1" si="8"/>
        <v>0</v>
      </c>
      <c r="AS43" s="193">
        <f t="shared" ca="1" si="9"/>
        <v>0</v>
      </c>
      <c r="AT43" s="194">
        <f t="shared" ca="1" si="10"/>
        <v>0.30975199949216059</v>
      </c>
      <c r="AU43" s="195">
        <f t="shared" ca="1" si="11"/>
        <v>0.30975199949216059</v>
      </c>
      <c r="AV43" s="196">
        <f t="shared" ca="1" si="14"/>
        <v>2</v>
      </c>
      <c r="AW43" s="162"/>
      <c r="AX43" s="47"/>
      <c r="AY43" s="47"/>
      <c r="AZ43" s="47"/>
      <c r="BA43" s="47"/>
      <c r="BB43" s="47"/>
      <c r="BC43" s="47"/>
      <c r="BD43" s="47"/>
      <c r="BE43" s="47"/>
      <c r="BF43" s="47"/>
      <c r="BG43" s="47"/>
    </row>
    <row r="44" spans="2:61" s="161" customFormat="1" ht="17" customHeight="1">
      <c r="B44" s="47"/>
      <c r="C44" s="47"/>
      <c r="D44" s="47"/>
      <c r="E44" s="47"/>
      <c r="F44" s="47"/>
      <c r="G44" s="47"/>
      <c r="H44" s="47"/>
      <c r="I44" s="47"/>
      <c r="J44" s="47"/>
      <c r="K44" s="47"/>
      <c r="L44" s="47"/>
      <c r="M44" s="47"/>
      <c r="N44" s="47"/>
      <c r="O44" s="47"/>
      <c r="P44" s="47"/>
      <c r="Q44" s="47"/>
      <c r="R44" s="47"/>
      <c r="S44" s="47"/>
      <c r="T44" s="47"/>
      <c r="U44" s="47"/>
      <c r="V44" s="47"/>
      <c r="W44" s="47"/>
      <c r="X44" s="47"/>
      <c r="Y44" s="47"/>
      <c r="Z44" s="495"/>
      <c r="AA44" s="47"/>
      <c r="AB44" s="188">
        <f>'COVID-19 Cases'!$B42</f>
        <v>43924</v>
      </c>
      <c r="AC44" s="189">
        <f>'COVID-19 Cases'!D42</f>
        <v>121.5634044694533</v>
      </c>
      <c r="AD44" s="190">
        <f>'COVID-19 Cases'!E42</f>
        <v>204.58255065663207</v>
      </c>
      <c r="AE44" s="191">
        <f>'COVID-19 Cases'!F42</f>
        <v>14.067962618280813</v>
      </c>
      <c r="AF44" s="192">
        <f t="shared" ref="AF44:AF75" ca="1" si="18">$AF$8*AC44</f>
        <v>5.0144904343649488</v>
      </c>
      <c r="AG44" s="193">
        <f t="shared" ref="AG44:AG75" ca="1" si="19">$AG$8*AD44</f>
        <v>8.4390302145860723</v>
      </c>
      <c r="AH44" s="194">
        <f t="shared" ref="AH44:AH75" ca="1" si="20">$AH$8*AE44</f>
        <v>0.8792476636425508</v>
      </c>
      <c r="AI44" s="195">
        <f t="shared" ca="1" si="3"/>
        <v>14.33276831259357</v>
      </c>
      <c r="AJ44" s="196">
        <f t="shared" ca="1" si="12"/>
        <v>200</v>
      </c>
      <c r="AL44" s="192">
        <f t="shared" ca="1" si="15"/>
        <v>0</v>
      </c>
      <c r="AM44" s="193">
        <f t="shared" ca="1" si="16"/>
        <v>0</v>
      </c>
      <c r="AN44" s="194">
        <f t="shared" ca="1" si="17"/>
        <v>0.31652915891131828</v>
      </c>
      <c r="AO44" s="195">
        <f t="shared" ca="1" si="7"/>
        <v>0.31652915891131828</v>
      </c>
      <c r="AP44" s="196">
        <f t="shared" ca="1" si="13"/>
        <v>2</v>
      </c>
      <c r="AQ44" s="47"/>
      <c r="AR44" s="192">
        <f t="shared" ca="1" si="8"/>
        <v>0</v>
      </c>
      <c r="AS44" s="193">
        <f t="shared" ca="1" si="9"/>
        <v>0</v>
      </c>
      <c r="AT44" s="194">
        <f t="shared" ca="1" si="10"/>
        <v>0.31652915891131828</v>
      </c>
      <c r="AU44" s="195">
        <f t="shared" ca="1" si="11"/>
        <v>0.31652915891131828</v>
      </c>
      <c r="AV44" s="196">
        <f t="shared" ca="1" si="14"/>
        <v>2</v>
      </c>
      <c r="AW44" s="162"/>
      <c r="AX44" s="47"/>
      <c r="AY44" s="47"/>
      <c r="AZ44" s="47"/>
      <c r="BA44" s="47"/>
      <c r="BB44" s="47"/>
      <c r="BC44" s="47"/>
      <c r="BD44" s="47"/>
      <c r="BE44" s="47"/>
      <c r="BF44" s="47"/>
      <c r="BG44" s="47"/>
    </row>
    <row r="45" spans="2:61" s="161" customFormat="1" ht="17" customHeight="1">
      <c r="B45" s="47"/>
      <c r="C45" s="47"/>
      <c r="D45" s="47"/>
      <c r="E45" s="47"/>
      <c r="F45" s="47"/>
      <c r="G45" s="47"/>
      <c r="H45" s="47"/>
      <c r="I45" s="47"/>
      <c r="J45" s="47"/>
      <c r="K45" s="47"/>
      <c r="L45" s="47"/>
      <c r="M45" s="47"/>
      <c r="N45" s="47"/>
      <c r="O45" s="47"/>
      <c r="P45" s="47"/>
      <c r="Q45" s="47"/>
      <c r="R45" s="47"/>
      <c r="S45" s="47"/>
      <c r="T45" s="47"/>
      <c r="U45" s="47"/>
      <c r="V45" s="47"/>
      <c r="W45" s="47"/>
      <c r="X45" s="47"/>
      <c r="Y45" s="47"/>
      <c r="Z45" s="495"/>
      <c r="AA45" s="47"/>
      <c r="AB45" s="188">
        <f>'COVID-19 Cases'!$B43</f>
        <v>43925</v>
      </c>
      <c r="AC45" s="189">
        <f>'COVID-19 Cases'!D43</f>
        <v>110.74043675050379</v>
      </c>
      <c r="AD45" s="190">
        <f>'COVID-19 Cases'!E43</f>
        <v>196.67971936186686</v>
      </c>
      <c r="AE45" s="191">
        <f>'COVID-19 Cases'!F43</f>
        <v>14.22774320988203</v>
      </c>
      <c r="AF45" s="192">
        <f t="shared" ca="1" si="18"/>
        <v>4.5680430159582812</v>
      </c>
      <c r="AG45" s="193">
        <f t="shared" ca="1" si="19"/>
        <v>8.1130384236770077</v>
      </c>
      <c r="AH45" s="194">
        <f t="shared" ca="1" si="20"/>
        <v>0.88923395061762689</v>
      </c>
      <c r="AI45" s="195">
        <f t="shared" ca="1" si="3"/>
        <v>13.570315390252915</v>
      </c>
      <c r="AJ45" s="196">
        <f t="shared" ca="1" si="12"/>
        <v>200</v>
      </c>
      <c r="AL45" s="192">
        <f t="shared" ca="1" si="15"/>
        <v>0</v>
      </c>
      <c r="AM45" s="193">
        <f t="shared" ca="1" si="16"/>
        <v>0</v>
      </c>
      <c r="AN45" s="194">
        <f t="shared" ca="1" si="17"/>
        <v>0.32012422222234566</v>
      </c>
      <c r="AO45" s="195">
        <f t="shared" ca="1" si="7"/>
        <v>0.32012422222234566</v>
      </c>
      <c r="AP45" s="196">
        <f t="shared" ca="1" si="13"/>
        <v>2</v>
      </c>
      <c r="AQ45" s="47"/>
      <c r="AR45" s="192">
        <f t="shared" ca="1" si="8"/>
        <v>0</v>
      </c>
      <c r="AS45" s="193">
        <f t="shared" ca="1" si="9"/>
        <v>0</v>
      </c>
      <c r="AT45" s="194">
        <f t="shared" ca="1" si="10"/>
        <v>0.32012422222234566</v>
      </c>
      <c r="AU45" s="195">
        <f t="shared" ca="1" si="11"/>
        <v>0.32012422222234566</v>
      </c>
      <c r="AV45" s="196">
        <f t="shared" ca="1" si="14"/>
        <v>2</v>
      </c>
      <c r="AW45" s="162"/>
      <c r="AX45" s="47"/>
      <c r="AY45" s="47"/>
      <c r="AZ45" s="47"/>
      <c r="BA45" s="47"/>
      <c r="BB45" s="47"/>
      <c r="BC45" s="47"/>
      <c r="BD45" s="47"/>
      <c r="BE45" s="47"/>
      <c r="BF45" s="47"/>
      <c r="BG45" s="47"/>
    </row>
    <row r="46" spans="2:61" s="161" customFormat="1" ht="17" customHeight="1">
      <c r="B46" s="47"/>
      <c r="C46" s="47"/>
      <c r="D46" s="47"/>
      <c r="E46" s="47"/>
      <c r="F46" s="47"/>
      <c r="G46" s="47"/>
      <c r="H46" s="47"/>
      <c r="I46" s="47"/>
      <c r="J46" s="47"/>
      <c r="K46" s="47"/>
      <c r="L46" s="47"/>
      <c r="M46" s="47"/>
      <c r="N46" s="47"/>
      <c r="O46" s="47"/>
      <c r="P46" s="47"/>
      <c r="Q46" s="47"/>
      <c r="R46" s="47"/>
      <c r="S46" s="47"/>
      <c r="T46" s="47"/>
      <c r="U46" s="47"/>
      <c r="V46" s="47"/>
      <c r="W46" s="47"/>
      <c r="X46" s="47"/>
      <c r="Y46" s="47"/>
      <c r="Z46" s="495"/>
      <c r="AA46" s="47"/>
      <c r="AB46" s="188">
        <f>'COVID-19 Cases'!$B44</f>
        <v>43926</v>
      </c>
      <c r="AC46" s="189">
        <f>'COVID-19 Cases'!D44</f>
        <v>101.18268373665668</v>
      </c>
      <c r="AD46" s="190">
        <f>'COVID-19 Cases'!E44</f>
        <v>189.09553981935801</v>
      </c>
      <c r="AE46" s="191">
        <f>'COVID-19 Cases'!F44</f>
        <v>14.269645083674167</v>
      </c>
      <c r="AF46" s="192">
        <f t="shared" ca="1" si="18"/>
        <v>4.1737857041370887</v>
      </c>
      <c r="AG46" s="193">
        <f t="shared" ca="1" si="19"/>
        <v>7.8001910175485181</v>
      </c>
      <c r="AH46" s="194">
        <f t="shared" ca="1" si="20"/>
        <v>0.89185281772963543</v>
      </c>
      <c r="AI46" s="195">
        <f t="shared" ca="1" si="3"/>
        <v>12.865829539415241</v>
      </c>
      <c r="AJ46" s="196">
        <f t="shared" ca="1" si="12"/>
        <v>200</v>
      </c>
      <c r="AL46" s="192">
        <f t="shared" ca="1" si="15"/>
        <v>0</v>
      </c>
      <c r="AM46" s="193">
        <f t="shared" ca="1" si="16"/>
        <v>0</v>
      </c>
      <c r="AN46" s="194">
        <f t="shared" ca="1" si="17"/>
        <v>0.32106701438266877</v>
      </c>
      <c r="AO46" s="195">
        <f t="shared" ca="1" si="7"/>
        <v>0.32106701438266877</v>
      </c>
      <c r="AP46" s="196">
        <f t="shared" ca="1" si="13"/>
        <v>2</v>
      </c>
      <c r="AQ46" s="47"/>
      <c r="AR46" s="192">
        <f t="shared" ca="1" si="8"/>
        <v>0</v>
      </c>
      <c r="AS46" s="193">
        <f t="shared" ca="1" si="9"/>
        <v>0</v>
      </c>
      <c r="AT46" s="194">
        <f t="shared" ca="1" si="10"/>
        <v>0.32106701438266877</v>
      </c>
      <c r="AU46" s="195">
        <f t="shared" ca="1" si="11"/>
        <v>0.32106701438266877</v>
      </c>
      <c r="AV46" s="196">
        <f t="shared" ca="1" si="14"/>
        <v>2</v>
      </c>
      <c r="AW46" s="162"/>
      <c r="AX46" s="47"/>
      <c r="AY46" s="47"/>
      <c r="AZ46" s="47"/>
      <c r="BA46" s="47"/>
      <c r="BB46" s="47"/>
      <c r="BC46" s="47"/>
      <c r="BD46" s="47"/>
      <c r="BE46" s="47"/>
      <c r="BF46" s="47"/>
      <c r="BG46" s="47"/>
    </row>
    <row r="47" spans="2:61" s="161" customFormat="1" ht="17" customHeight="1">
      <c r="B47" s="47"/>
      <c r="C47" s="47"/>
      <c r="D47" s="47"/>
      <c r="E47" s="47"/>
      <c r="F47" s="47"/>
      <c r="G47" s="47"/>
      <c r="H47" s="47"/>
      <c r="I47" s="47"/>
      <c r="J47" s="47"/>
      <c r="K47" s="47"/>
      <c r="L47" s="47"/>
      <c r="M47" s="47"/>
      <c r="N47" s="47"/>
      <c r="O47" s="47"/>
      <c r="P47" s="47"/>
      <c r="Q47" s="47"/>
      <c r="R47" s="47"/>
      <c r="S47" s="47"/>
      <c r="T47" s="47"/>
      <c r="U47" s="47"/>
      <c r="V47" s="47"/>
      <c r="W47" s="47"/>
      <c r="X47" s="47"/>
      <c r="Y47" s="47"/>
      <c r="Z47" s="495"/>
      <c r="AA47" s="47"/>
      <c r="AB47" s="188">
        <f>'COVID-19 Cases'!$B45</f>
        <v>43927</v>
      </c>
      <c r="AC47" s="189">
        <f>'COVID-19 Cases'!D45</f>
        <v>92.721498829320126</v>
      </c>
      <c r="AD47" s="190">
        <f>'COVID-19 Cases'!E45</f>
        <v>181.80395273463185</v>
      </c>
      <c r="AE47" s="191">
        <f>'COVID-19 Cases'!F45</f>
        <v>14.213903022645859</v>
      </c>
      <c r="AF47" s="192">
        <f t="shared" ca="1" si="18"/>
        <v>3.8247618267094552</v>
      </c>
      <c r="AG47" s="193">
        <f t="shared" ca="1" si="19"/>
        <v>7.4994130503035645</v>
      </c>
      <c r="AH47" s="194">
        <f t="shared" ca="1" si="20"/>
        <v>0.88836893891536617</v>
      </c>
      <c r="AI47" s="195">
        <f t="shared" ca="1" si="3"/>
        <v>12.212543815928386</v>
      </c>
      <c r="AJ47" s="196">
        <f t="shared" ca="1" si="12"/>
        <v>200</v>
      </c>
      <c r="AL47" s="192">
        <f t="shared" ca="1" si="15"/>
        <v>0</v>
      </c>
      <c r="AM47" s="193">
        <f t="shared" ca="1" si="16"/>
        <v>0</v>
      </c>
      <c r="AN47" s="194">
        <f t="shared" ca="1" si="17"/>
        <v>0.31981281800953182</v>
      </c>
      <c r="AO47" s="195">
        <f t="shared" ca="1" si="7"/>
        <v>0.31981281800953182</v>
      </c>
      <c r="AP47" s="196">
        <f t="shared" ca="1" si="13"/>
        <v>2</v>
      </c>
      <c r="AQ47" s="47"/>
      <c r="AR47" s="192">
        <f t="shared" ca="1" si="8"/>
        <v>0</v>
      </c>
      <c r="AS47" s="193">
        <f t="shared" ca="1" si="9"/>
        <v>0</v>
      </c>
      <c r="AT47" s="194">
        <f t="shared" ca="1" si="10"/>
        <v>0.31981281800953182</v>
      </c>
      <c r="AU47" s="195">
        <f t="shared" ca="1" si="11"/>
        <v>0.31981281800953182</v>
      </c>
      <c r="AV47" s="196">
        <f t="shared" ca="1" si="14"/>
        <v>2</v>
      </c>
      <c r="AW47" s="162"/>
      <c r="AX47" s="47"/>
      <c r="AY47" s="47"/>
      <c r="AZ47" s="47"/>
      <c r="BA47" s="47"/>
      <c r="BB47" s="47"/>
      <c r="BC47" s="47"/>
      <c r="BD47" s="47"/>
      <c r="BE47" s="47"/>
      <c r="BF47" s="47"/>
      <c r="BG47" s="47"/>
    </row>
    <row r="48" spans="2:61" s="161" customFormat="1" ht="17" customHeight="1">
      <c r="B48" s="47"/>
      <c r="C48" s="47"/>
      <c r="D48" s="47"/>
      <c r="E48" s="47"/>
      <c r="F48" s="47"/>
      <c r="G48" s="47"/>
      <c r="H48" s="47"/>
      <c r="I48" s="47"/>
      <c r="J48" s="47"/>
      <c r="K48" s="47"/>
      <c r="L48" s="47"/>
      <c r="M48" s="47"/>
      <c r="N48" s="47"/>
      <c r="O48" s="47"/>
      <c r="P48" s="47"/>
      <c r="Q48" s="47"/>
      <c r="R48" s="47"/>
      <c r="S48" s="47"/>
      <c r="T48" s="47"/>
      <c r="U48" s="47"/>
      <c r="V48" s="47"/>
      <c r="W48" s="47"/>
      <c r="X48" s="47"/>
      <c r="Y48" s="47"/>
      <c r="Z48" s="495"/>
      <c r="AA48" s="47"/>
      <c r="AB48" s="188">
        <f>'COVID-19 Cases'!$B46</f>
        <v>43928</v>
      </c>
      <c r="AC48" s="189">
        <f>'COVID-19 Cases'!D46</f>
        <v>85.211803735124931</v>
      </c>
      <c r="AD48" s="190">
        <f>'COVID-19 Cases'!E46</f>
        <v>174.78389279900142</v>
      </c>
      <c r="AE48" s="191">
        <f>'COVID-19 Cases'!F46</f>
        <v>14.077878560099396</v>
      </c>
      <c r="AF48" s="192">
        <f t="shared" ca="1" si="18"/>
        <v>3.5149869040739037</v>
      </c>
      <c r="AG48" s="193">
        <f t="shared" ca="1" si="19"/>
        <v>7.2098355779588088</v>
      </c>
      <c r="AH48" s="194">
        <f t="shared" ca="1" si="20"/>
        <v>0.87986741000621227</v>
      </c>
      <c r="AI48" s="195">
        <f t="shared" ca="1" si="3"/>
        <v>11.604689892038925</v>
      </c>
      <c r="AJ48" s="196">
        <f t="shared" ca="1" si="12"/>
        <v>200</v>
      </c>
      <c r="AL48" s="192">
        <f t="shared" ca="1" si="15"/>
        <v>0</v>
      </c>
      <c r="AM48" s="193">
        <f t="shared" ca="1" si="16"/>
        <v>0</v>
      </c>
      <c r="AN48" s="194">
        <f t="shared" ca="1" si="17"/>
        <v>0.3167522676022364</v>
      </c>
      <c r="AO48" s="195">
        <f t="shared" ca="1" si="7"/>
        <v>0.3167522676022364</v>
      </c>
      <c r="AP48" s="196">
        <f t="shared" ca="1" si="13"/>
        <v>2</v>
      </c>
      <c r="AQ48" s="47"/>
      <c r="AR48" s="192">
        <f t="shared" ca="1" si="8"/>
        <v>0</v>
      </c>
      <c r="AS48" s="193">
        <f t="shared" ca="1" si="9"/>
        <v>0</v>
      </c>
      <c r="AT48" s="194">
        <f t="shared" ca="1" si="10"/>
        <v>0.3167522676022364</v>
      </c>
      <c r="AU48" s="195">
        <f t="shared" ca="1" si="11"/>
        <v>0.3167522676022364</v>
      </c>
      <c r="AV48" s="196">
        <f t="shared" ca="1" si="14"/>
        <v>2</v>
      </c>
      <c r="AW48" s="162"/>
      <c r="AX48" s="47"/>
      <c r="AY48" s="47"/>
      <c r="AZ48" s="47"/>
      <c r="BA48" s="47"/>
      <c r="BB48" s="47"/>
      <c r="BC48" s="47"/>
      <c r="BD48" s="47"/>
      <c r="BE48" s="47"/>
      <c r="BF48" s="47"/>
      <c r="BG48" s="47"/>
    </row>
    <row r="49" spans="2:59" s="161" customFormat="1" ht="17" customHeight="1">
      <c r="B49" s="47"/>
      <c r="C49" s="47"/>
      <c r="D49" s="47"/>
      <c r="E49" s="47"/>
      <c r="F49" s="47"/>
      <c r="G49" s="47"/>
      <c r="H49" s="47"/>
      <c r="I49" s="47"/>
      <c r="J49" s="47"/>
      <c r="K49" s="47"/>
      <c r="L49" s="47"/>
      <c r="M49" s="47"/>
      <c r="N49" s="47"/>
      <c r="O49" s="47"/>
      <c r="P49" s="47"/>
      <c r="Q49" s="47"/>
      <c r="R49" s="47"/>
      <c r="S49" s="47"/>
      <c r="T49" s="47"/>
      <c r="U49" s="47"/>
      <c r="V49" s="47"/>
      <c r="W49" s="47"/>
      <c r="X49" s="47"/>
      <c r="Y49" s="47"/>
      <c r="Z49" s="495"/>
      <c r="AA49" s="47"/>
      <c r="AB49" s="188">
        <f>'COVID-19 Cases'!$B47</f>
        <v>43929</v>
      </c>
      <c r="AC49" s="189">
        <f>'COVID-19 Cases'!D47</f>
        <v>78.528744508381692</v>
      </c>
      <c r="AD49" s="190">
        <f>'COVID-19 Cases'!E47</f>
        <v>168.01824110538291</v>
      </c>
      <c r="AE49" s="191">
        <f>'COVID-19 Cases'!F47</f>
        <v>13.876442845869137</v>
      </c>
      <c r="AF49" s="192">
        <f t="shared" ca="1" si="18"/>
        <v>3.2393107109707451</v>
      </c>
      <c r="AG49" s="193">
        <f t="shared" ca="1" si="19"/>
        <v>6.9307524455970455</v>
      </c>
      <c r="AH49" s="194">
        <f t="shared" ca="1" si="20"/>
        <v>0.86727767786682108</v>
      </c>
      <c r="AI49" s="195">
        <f t="shared" ca="1" si="3"/>
        <v>11.037340834434612</v>
      </c>
      <c r="AJ49" s="196">
        <f t="shared" ca="1" si="12"/>
        <v>200</v>
      </c>
      <c r="AL49" s="192">
        <f t="shared" ca="1" si="15"/>
        <v>0</v>
      </c>
      <c r="AM49" s="193">
        <f t="shared" ca="1" si="16"/>
        <v>0</v>
      </c>
      <c r="AN49" s="194">
        <f t="shared" ca="1" si="17"/>
        <v>0.3122199640320556</v>
      </c>
      <c r="AO49" s="195">
        <f t="shared" ca="1" si="7"/>
        <v>0.3122199640320556</v>
      </c>
      <c r="AP49" s="196">
        <f t="shared" ca="1" si="13"/>
        <v>2</v>
      </c>
      <c r="AQ49" s="47"/>
      <c r="AR49" s="192">
        <f t="shared" ca="1" si="8"/>
        <v>0</v>
      </c>
      <c r="AS49" s="193">
        <f t="shared" ca="1" si="9"/>
        <v>0</v>
      </c>
      <c r="AT49" s="194">
        <f t="shared" ca="1" si="10"/>
        <v>0.3122199640320556</v>
      </c>
      <c r="AU49" s="195">
        <f t="shared" ca="1" si="11"/>
        <v>0.3122199640320556</v>
      </c>
      <c r="AV49" s="196">
        <f t="shared" ca="1" si="14"/>
        <v>2</v>
      </c>
      <c r="AW49" s="162"/>
      <c r="AX49" s="47"/>
      <c r="AY49" s="47"/>
      <c r="AZ49" s="47"/>
      <c r="BA49" s="47"/>
      <c r="BB49" s="47"/>
      <c r="BC49" s="47"/>
      <c r="BD49" s="47"/>
      <c r="BE49" s="47"/>
      <c r="BF49" s="47"/>
      <c r="BG49" s="47"/>
    </row>
    <row r="50" spans="2:59" s="161" customFormat="1" ht="17" customHeight="1">
      <c r="B50" s="47"/>
      <c r="C50" s="47"/>
      <c r="D50" s="47"/>
      <c r="E50" s="47"/>
      <c r="F50" s="47"/>
      <c r="G50" s="47"/>
      <c r="H50" s="47"/>
      <c r="I50" s="47"/>
      <c r="J50" s="47"/>
      <c r="K50" s="47"/>
      <c r="L50" s="47"/>
      <c r="M50" s="47"/>
      <c r="N50" s="47"/>
      <c r="O50" s="47"/>
      <c r="P50" s="47"/>
      <c r="Q50" s="47"/>
      <c r="R50" s="47"/>
      <c r="S50" s="47"/>
      <c r="T50" s="47"/>
      <c r="U50" s="47"/>
      <c r="V50" s="47"/>
      <c r="W50" s="47"/>
      <c r="X50" s="47"/>
      <c r="Y50" s="47"/>
      <c r="Z50" s="495"/>
      <c r="AA50" s="47"/>
      <c r="AB50" s="188">
        <f>'COVID-19 Cases'!$B48</f>
        <v>43930</v>
      </c>
      <c r="AC50" s="189">
        <f>'COVID-19 Cases'!D48</f>
        <v>72.564824278541153</v>
      </c>
      <c r="AD50" s="190">
        <f>'COVID-19 Cases'!E48</f>
        <v>161.49297787405163</v>
      </c>
      <c r="AE50" s="191">
        <f>'COVID-19 Cases'!F48</f>
        <v>13.622309894263966</v>
      </c>
      <c r="AF50" s="192">
        <f t="shared" ca="1" si="18"/>
        <v>2.9932990014898229</v>
      </c>
      <c r="AG50" s="193">
        <f t="shared" ca="1" si="19"/>
        <v>6.6615853373046301</v>
      </c>
      <c r="AH50" s="194">
        <f t="shared" ca="1" si="20"/>
        <v>0.85139436839149785</v>
      </c>
      <c r="AI50" s="195">
        <f t="shared" ca="1" si="3"/>
        <v>10.506278707185951</v>
      </c>
      <c r="AJ50" s="196">
        <f t="shared" ca="1" si="12"/>
        <v>200</v>
      </c>
      <c r="AL50" s="192">
        <f t="shared" ca="1" si="15"/>
        <v>0</v>
      </c>
      <c r="AM50" s="193">
        <f t="shared" ca="1" si="16"/>
        <v>0</v>
      </c>
      <c r="AN50" s="194">
        <f t="shared" ca="1" si="17"/>
        <v>0.3065019726209392</v>
      </c>
      <c r="AO50" s="195">
        <f t="shared" ca="1" si="7"/>
        <v>0.3065019726209392</v>
      </c>
      <c r="AP50" s="196">
        <f t="shared" ca="1" si="13"/>
        <v>2</v>
      </c>
      <c r="AQ50" s="47"/>
      <c r="AR50" s="192">
        <f t="shared" ca="1" si="8"/>
        <v>0</v>
      </c>
      <c r="AS50" s="193">
        <f t="shared" ca="1" si="9"/>
        <v>0</v>
      </c>
      <c r="AT50" s="194">
        <f t="shared" ca="1" si="10"/>
        <v>0.3065019726209392</v>
      </c>
      <c r="AU50" s="195">
        <f t="shared" ca="1" si="11"/>
        <v>0.3065019726209392</v>
      </c>
      <c r="AV50" s="196">
        <f t="shared" ca="1" si="14"/>
        <v>2</v>
      </c>
      <c r="AW50" s="162"/>
      <c r="AX50" s="47"/>
      <c r="AY50" s="47"/>
      <c r="AZ50" s="47"/>
      <c r="BA50" s="47"/>
      <c r="BB50" s="47"/>
      <c r="BC50" s="47"/>
      <c r="BD50" s="47"/>
      <c r="BE50" s="47"/>
      <c r="BF50" s="47"/>
      <c r="BG50" s="47"/>
    </row>
    <row r="51" spans="2:59" s="161" customFormat="1" ht="17" customHeight="1">
      <c r="B51" s="47"/>
      <c r="C51" s="47"/>
      <c r="D51" s="47"/>
      <c r="E51" s="47"/>
      <c r="F51" s="47"/>
      <c r="G51" s="47"/>
      <c r="H51" s="47"/>
      <c r="I51" s="47"/>
      <c r="J51" s="47"/>
      <c r="K51" s="47"/>
      <c r="L51" s="47"/>
      <c r="M51" s="47"/>
      <c r="N51" s="47"/>
      <c r="O51" s="47"/>
      <c r="P51" s="47"/>
      <c r="Q51" s="47"/>
      <c r="R51" s="47"/>
      <c r="S51" s="47"/>
      <c r="T51" s="47"/>
      <c r="U51" s="47"/>
      <c r="V51" s="47"/>
      <c r="W51" s="47"/>
      <c r="X51" s="47"/>
      <c r="Y51" s="47"/>
      <c r="Z51" s="495"/>
      <c r="AA51" s="47"/>
      <c r="AB51" s="188">
        <f>'COVID-19 Cases'!$B49</f>
        <v>43931</v>
      </c>
      <c r="AC51" s="189">
        <f>'COVID-19 Cases'!D49</f>
        <v>67.227444611814519</v>
      </c>
      <c r="AD51" s="190">
        <f>'COVID-19 Cases'!E49</f>
        <v>155.19650004586694</v>
      </c>
      <c r="AE51" s="191">
        <f>'COVID-19 Cases'!F49</f>
        <v>13.326326553138028</v>
      </c>
      <c r="AF51" s="192">
        <f t="shared" ca="1" si="18"/>
        <v>2.7731320902373491</v>
      </c>
      <c r="AG51" s="193">
        <f t="shared" ca="1" si="19"/>
        <v>6.4018556268920115</v>
      </c>
      <c r="AH51" s="194">
        <f t="shared" ca="1" si="20"/>
        <v>0.83289540957112673</v>
      </c>
      <c r="AI51" s="195">
        <f t="shared" ca="1" si="3"/>
        <v>10.007883126700486</v>
      </c>
      <c r="AJ51" s="196">
        <f t="shared" ca="1" si="12"/>
        <v>200</v>
      </c>
      <c r="AL51" s="192">
        <f t="shared" ca="1" si="15"/>
        <v>0</v>
      </c>
      <c r="AM51" s="193">
        <f t="shared" ca="1" si="16"/>
        <v>0</v>
      </c>
      <c r="AN51" s="194">
        <f t="shared" ca="1" si="17"/>
        <v>0.29984234744560562</v>
      </c>
      <c r="AO51" s="195">
        <f t="shared" ca="1" si="7"/>
        <v>0.29984234744560562</v>
      </c>
      <c r="AP51" s="196">
        <f t="shared" ca="1" si="13"/>
        <v>2</v>
      </c>
      <c r="AQ51" s="47"/>
      <c r="AR51" s="192">
        <f t="shared" ca="1" si="8"/>
        <v>0</v>
      </c>
      <c r="AS51" s="193">
        <f t="shared" ca="1" si="9"/>
        <v>0</v>
      </c>
      <c r="AT51" s="194">
        <f t="shared" ca="1" si="10"/>
        <v>0.29984234744560562</v>
      </c>
      <c r="AU51" s="195">
        <f t="shared" ca="1" si="11"/>
        <v>0.29984234744560562</v>
      </c>
      <c r="AV51" s="196">
        <f t="shared" ca="1" si="14"/>
        <v>2</v>
      </c>
      <c r="AW51" s="162"/>
      <c r="AX51" s="47"/>
      <c r="AY51" s="47"/>
      <c r="AZ51" s="47"/>
      <c r="BA51" s="47"/>
      <c r="BB51" s="47"/>
      <c r="BC51" s="47"/>
      <c r="BD51" s="47"/>
      <c r="BE51" s="47"/>
      <c r="BF51" s="47"/>
      <c r="BG51" s="47"/>
    </row>
    <row r="52" spans="2:59" s="161" customFormat="1" ht="17" customHeight="1">
      <c r="B52" s="47"/>
      <c r="C52" s="47"/>
      <c r="D52" s="47"/>
      <c r="E52" s="47"/>
      <c r="F52" s="47"/>
      <c r="G52" s="47"/>
      <c r="H52" s="47"/>
      <c r="I52" s="47"/>
      <c r="J52" s="47"/>
      <c r="K52" s="47"/>
      <c r="L52" s="47"/>
      <c r="M52" s="47"/>
      <c r="N52" s="47"/>
      <c r="O52" s="47"/>
      <c r="P52" s="47"/>
      <c r="Q52" s="47"/>
      <c r="R52" s="47"/>
      <c r="S52" s="47"/>
      <c r="T52" s="47"/>
      <c r="U52" s="47"/>
      <c r="V52" s="47"/>
      <c r="W52" s="47"/>
      <c r="X52" s="47"/>
      <c r="Y52" s="47"/>
      <c r="Z52" s="495"/>
      <c r="AA52" s="47"/>
      <c r="AB52" s="188">
        <f>'COVID-19 Cases'!$B50</f>
        <v>43932</v>
      </c>
      <c r="AC52" s="189">
        <f>'COVID-19 Cases'!D50</f>
        <v>62.43679717541842</v>
      </c>
      <c r="AD52" s="190">
        <f>'COVID-19 Cases'!E50</f>
        <v>149.11907424772647</v>
      </c>
      <c r="AE52" s="191">
        <f>'COVID-19 Cases'!F50</f>
        <v>12.997724730072793</v>
      </c>
      <c r="AF52" s="192">
        <f t="shared" ca="1" si="18"/>
        <v>2.5755178834860097</v>
      </c>
      <c r="AG52" s="193">
        <f t="shared" ca="1" si="19"/>
        <v>6.1511618127187173</v>
      </c>
      <c r="AH52" s="194">
        <f t="shared" ca="1" si="20"/>
        <v>0.81235779562954957</v>
      </c>
      <c r="AI52" s="195">
        <f t="shared" ca="1" si="3"/>
        <v>9.5390374918342768</v>
      </c>
      <c r="AJ52" s="196">
        <f t="shared" ca="1" si="12"/>
        <v>200</v>
      </c>
      <c r="AL52" s="192">
        <f t="shared" ca="1" si="15"/>
        <v>0</v>
      </c>
      <c r="AM52" s="193">
        <f t="shared" ca="1" si="16"/>
        <v>0</v>
      </c>
      <c r="AN52" s="194">
        <f t="shared" ca="1" si="17"/>
        <v>0.29244880642663784</v>
      </c>
      <c r="AO52" s="195">
        <f t="shared" ca="1" si="7"/>
        <v>0.29244880642663784</v>
      </c>
      <c r="AP52" s="196">
        <f t="shared" ca="1" si="13"/>
        <v>2</v>
      </c>
      <c r="AQ52" s="47"/>
      <c r="AR52" s="192">
        <f t="shared" ca="1" si="8"/>
        <v>0</v>
      </c>
      <c r="AS52" s="193">
        <f t="shared" ca="1" si="9"/>
        <v>0</v>
      </c>
      <c r="AT52" s="194">
        <f t="shared" ca="1" si="10"/>
        <v>0.29244880642663784</v>
      </c>
      <c r="AU52" s="195">
        <f t="shared" ca="1" si="11"/>
        <v>0.29244880642663784</v>
      </c>
      <c r="AV52" s="196">
        <f t="shared" ca="1" si="14"/>
        <v>2</v>
      </c>
      <c r="AW52" s="162"/>
      <c r="AX52" s="47"/>
      <c r="AY52" s="47"/>
      <c r="AZ52" s="47"/>
      <c r="BA52" s="47"/>
      <c r="BB52" s="47"/>
      <c r="BC52" s="47"/>
      <c r="BD52" s="47"/>
      <c r="BE52" s="47"/>
      <c r="BF52" s="47"/>
      <c r="BG52" s="47"/>
    </row>
    <row r="53" spans="2:59" s="161" customFormat="1" ht="17" customHeight="1">
      <c r="B53" s="47"/>
      <c r="C53" s="47"/>
      <c r="D53" s="47"/>
      <c r="E53" s="47"/>
      <c r="F53" s="47"/>
      <c r="G53" s="47"/>
      <c r="H53" s="47"/>
      <c r="I53" s="47"/>
      <c r="J53" s="47"/>
      <c r="K53" s="47"/>
      <c r="L53" s="47"/>
      <c r="M53" s="47"/>
      <c r="N53" s="47"/>
      <c r="O53" s="47"/>
      <c r="P53" s="47"/>
      <c r="Q53" s="47"/>
      <c r="R53" s="47"/>
      <c r="S53" s="47"/>
      <c r="T53" s="47"/>
      <c r="U53" s="47"/>
      <c r="V53" s="47"/>
      <c r="W53" s="47"/>
      <c r="X53" s="47"/>
      <c r="Y53" s="47"/>
      <c r="Z53" s="495"/>
      <c r="AA53" s="47"/>
      <c r="AB53" s="188">
        <f>'COVID-19 Cases'!$B51</f>
        <v>43933</v>
      </c>
      <c r="AC53" s="189">
        <f>'COVID-19 Cases'!D51</f>
        <v>58.12405570383013</v>
      </c>
      <c r="AD53" s="190">
        <f>'COVID-19 Cases'!E51</f>
        <v>143.25240062001234</v>
      </c>
      <c r="AE53" s="191">
        <f>'COVID-19 Cases'!F51</f>
        <v>12.644340709556412</v>
      </c>
      <c r="AF53" s="192">
        <f t="shared" ca="1" si="18"/>
        <v>2.3976172977829928</v>
      </c>
      <c r="AG53" s="193">
        <f t="shared" ca="1" si="19"/>
        <v>5.9091615255755094</v>
      </c>
      <c r="AH53" s="194">
        <f t="shared" ca="1" si="20"/>
        <v>0.79027129434727572</v>
      </c>
      <c r="AI53" s="195">
        <f t="shared" ca="1" si="3"/>
        <v>9.0970501177057788</v>
      </c>
      <c r="AJ53" s="196">
        <f t="shared" ca="1" si="12"/>
        <v>200</v>
      </c>
      <c r="AL53" s="192">
        <f t="shared" ca="1" si="15"/>
        <v>0</v>
      </c>
      <c r="AM53" s="193">
        <f t="shared" ca="1" si="16"/>
        <v>0</v>
      </c>
      <c r="AN53" s="194">
        <f t="shared" ca="1" si="17"/>
        <v>0.28449766596501924</v>
      </c>
      <c r="AO53" s="195">
        <f t="shared" ca="1" si="7"/>
        <v>0.28449766596501924</v>
      </c>
      <c r="AP53" s="196">
        <f t="shared" ca="1" si="13"/>
        <v>2</v>
      </c>
      <c r="AQ53" s="47"/>
      <c r="AR53" s="192">
        <f t="shared" ca="1" si="8"/>
        <v>0</v>
      </c>
      <c r="AS53" s="193">
        <f t="shared" ca="1" si="9"/>
        <v>0</v>
      </c>
      <c r="AT53" s="194">
        <f t="shared" ca="1" si="10"/>
        <v>0.28449766596501924</v>
      </c>
      <c r="AU53" s="195">
        <f t="shared" ca="1" si="11"/>
        <v>0.28449766596501924</v>
      </c>
      <c r="AV53" s="196">
        <f t="shared" ca="1" si="14"/>
        <v>2</v>
      </c>
      <c r="AW53" s="162"/>
      <c r="AX53" s="47"/>
      <c r="AY53" s="47"/>
      <c r="AZ53" s="47"/>
      <c r="BA53" s="47"/>
      <c r="BB53" s="47"/>
      <c r="BC53" s="47"/>
      <c r="BD53" s="47"/>
      <c r="BE53" s="47"/>
      <c r="BF53" s="47"/>
      <c r="BG53" s="47"/>
    </row>
    <row r="54" spans="2:59" s="161" customFormat="1" ht="17" customHeight="1">
      <c r="B54" s="47"/>
      <c r="C54" s="47"/>
      <c r="D54" s="47"/>
      <c r="E54" s="47"/>
      <c r="F54" s="47"/>
      <c r="G54" s="47"/>
      <c r="H54" s="47"/>
      <c r="I54" s="47"/>
      <c r="J54" s="47"/>
      <c r="K54" s="47"/>
      <c r="L54" s="47"/>
      <c r="M54" s="47"/>
      <c r="N54" s="47"/>
      <c r="O54" s="47"/>
      <c r="P54" s="47"/>
      <c r="Q54" s="47"/>
      <c r="R54" s="47"/>
      <c r="S54" s="47"/>
      <c r="T54" s="47"/>
      <c r="U54" s="47"/>
      <c r="V54" s="47"/>
      <c r="W54" s="47"/>
      <c r="X54" s="47"/>
      <c r="Y54" s="47"/>
      <c r="Z54" s="495"/>
      <c r="AA54" s="47"/>
      <c r="AB54" s="188">
        <f>'COVID-19 Cases'!$B52</f>
        <v>43934</v>
      </c>
      <c r="AC54" s="189">
        <f>'COVID-19 Cases'!D52</f>
        <v>54.229825407359058</v>
      </c>
      <c r="AD54" s="190">
        <f>'COVID-19 Cases'!E52</f>
        <v>137.58926717030383</v>
      </c>
      <c r="AE54" s="191">
        <f>'COVID-19 Cases'!F52</f>
        <v>12.272805781533927</v>
      </c>
      <c r="AF54" s="192">
        <f t="shared" ca="1" si="18"/>
        <v>2.2369802980535614</v>
      </c>
      <c r="AG54" s="193">
        <f t="shared" ca="1" si="19"/>
        <v>5.675557270775033</v>
      </c>
      <c r="AH54" s="194">
        <f t="shared" ca="1" si="20"/>
        <v>0.76705036134587046</v>
      </c>
      <c r="AI54" s="195">
        <f t="shared" ca="1" si="3"/>
        <v>8.6795879301744652</v>
      </c>
      <c r="AJ54" s="196">
        <f t="shared" ca="1" si="12"/>
        <v>200</v>
      </c>
      <c r="AL54" s="192">
        <f t="shared" ca="1" si="15"/>
        <v>0</v>
      </c>
      <c r="AM54" s="193">
        <f t="shared" ca="1" si="16"/>
        <v>0</v>
      </c>
      <c r="AN54" s="194">
        <f t="shared" ca="1" si="17"/>
        <v>0.27613813008451338</v>
      </c>
      <c r="AO54" s="195">
        <f t="shared" ca="1" si="7"/>
        <v>0.27613813008451338</v>
      </c>
      <c r="AP54" s="196">
        <f t="shared" ca="1" si="13"/>
        <v>2</v>
      </c>
      <c r="AQ54" s="47"/>
      <c r="AR54" s="192">
        <f t="shared" ca="1" si="8"/>
        <v>0</v>
      </c>
      <c r="AS54" s="193">
        <f t="shared" ca="1" si="9"/>
        <v>0</v>
      </c>
      <c r="AT54" s="194">
        <f t="shared" ca="1" si="10"/>
        <v>0.27613813008451338</v>
      </c>
      <c r="AU54" s="195">
        <f t="shared" ca="1" si="11"/>
        <v>0.27613813008451338</v>
      </c>
      <c r="AV54" s="196">
        <f t="shared" ca="1" si="14"/>
        <v>2</v>
      </c>
      <c r="AW54" s="162"/>
      <c r="AX54" s="47"/>
      <c r="AY54" s="47"/>
      <c r="AZ54" s="47"/>
      <c r="BA54" s="47"/>
      <c r="BB54" s="47"/>
      <c r="BC54" s="47"/>
      <c r="BD54" s="47"/>
      <c r="BE54" s="47"/>
      <c r="BF54" s="47"/>
      <c r="BG54" s="47"/>
    </row>
    <row r="55" spans="2:59" s="161" customFormat="1" ht="17" customHeight="1">
      <c r="B55" s="47"/>
      <c r="C55" s="47"/>
      <c r="D55" s="47"/>
      <c r="E55" s="47"/>
      <c r="F55" s="47"/>
      <c r="G55" s="47"/>
      <c r="H55" s="47"/>
      <c r="I55" s="47"/>
      <c r="J55" s="47"/>
      <c r="K55" s="47"/>
      <c r="L55" s="47"/>
      <c r="M55" s="47"/>
      <c r="N55" s="47"/>
      <c r="O55" s="47"/>
      <c r="P55" s="47"/>
      <c r="Q55" s="47"/>
      <c r="R55" s="47"/>
      <c r="S55" s="47"/>
      <c r="T55" s="47"/>
      <c r="U55" s="47"/>
      <c r="V55" s="47"/>
      <c r="W55" s="47"/>
      <c r="X55" s="47"/>
      <c r="Y55" s="47"/>
      <c r="Z55" s="495"/>
      <c r="AA55" s="47"/>
      <c r="AB55" s="188">
        <f>'COVID-19 Cases'!$B53</f>
        <v>43935</v>
      </c>
      <c r="AC55" s="189">
        <f>'COVID-19 Cases'!D53</f>
        <v>50.702813084215563</v>
      </c>
      <c r="AD55" s="190">
        <f>'COVID-19 Cases'!E53</f>
        <v>132.12327780984018</v>
      </c>
      <c r="AE55" s="191">
        <f>'COVID-19 Cases'!F53</f>
        <v>11.888711865633532</v>
      </c>
      <c r="AF55" s="192">
        <f t="shared" ca="1" si="18"/>
        <v>2.0914910397238922</v>
      </c>
      <c r="AG55" s="193">
        <f t="shared" ca="1" si="19"/>
        <v>5.4500852096559074</v>
      </c>
      <c r="AH55" s="194">
        <f t="shared" ca="1" si="20"/>
        <v>0.74304449160209574</v>
      </c>
      <c r="AI55" s="195">
        <f t="shared" ca="1" si="3"/>
        <v>8.2846207409818948</v>
      </c>
      <c r="AJ55" s="196">
        <f t="shared" ca="1" si="12"/>
        <v>200</v>
      </c>
      <c r="AL55" s="192">
        <f t="shared" ca="1" si="15"/>
        <v>0</v>
      </c>
      <c r="AM55" s="193">
        <f t="shared" ca="1" si="16"/>
        <v>0</v>
      </c>
      <c r="AN55" s="194">
        <f t="shared" ca="1" si="17"/>
        <v>0.26749601697675446</v>
      </c>
      <c r="AO55" s="195">
        <f t="shared" ca="1" si="7"/>
        <v>0.26749601697675446</v>
      </c>
      <c r="AP55" s="196">
        <f t="shared" ca="1" si="13"/>
        <v>2</v>
      </c>
      <c r="AQ55" s="47"/>
      <c r="AR55" s="192">
        <f t="shared" ca="1" si="8"/>
        <v>0</v>
      </c>
      <c r="AS55" s="193">
        <f t="shared" ca="1" si="9"/>
        <v>0</v>
      </c>
      <c r="AT55" s="194">
        <f t="shared" ca="1" si="10"/>
        <v>0.26749601697675446</v>
      </c>
      <c r="AU55" s="195">
        <f t="shared" ca="1" si="11"/>
        <v>0.26749601697675446</v>
      </c>
      <c r="AV55" s="196">
        <f t="shared" ca="1" si="14"/>
        <v>2</v>
      </c>
      <c r="AW55" s="162"/>
      <c r="AX55" s="47"/>
      <c r="AY55" s="47"/>
      <c r="AZ55" s="47"/>
      <c r="BA55" s="47"/>
      <c r="BB55" s="47"/>
      <c r="BC55" s="47"/>
      <c r="BD55" s="47"/>
      <c r="BE55" s="47"/>
      <c r="BF55" s="47"/>
      <c r="BG55" s="47"/>
    </row>
    <row r="56" spans="2:59" s="161" customFormat="1" ht="17" customHeight="1">
      <c r="B56" s="47"/>
      <c r="C56" s="47"/>
      <c r="D56" s="47"/>
      <c r="E56" s="47"/>
      <c r="F56" s="47"/>
      <c r="G56" s="47"/>
      <c r="H56" s="47"/>
      <c r="I56" s="47"/>
      <c r="J56" s="47"/>
      <c r="K56" s="47"/>
      <c r="L56" s="47"/>
      <c r="M56" s="47"/>
      <c r="N56" s="47"/>
      <c r="O56" s="47"/>
      <c r="P56" s="47"/>
      <c r="Q56" s="47"/>
      <c r="R56" s="47"/>
      <c r="S56" s="47"/>
      <c r="T56" s="47"/>
      <c r="U56" s="47"/>
      <c r="V56" s="47"/>
      <c r="W56" s="47"/>
      <c r="X56" s="47"/>
      <c r="Y56" s="47"/>
      <c r="Z56" s="495"/>
      <c r="AA56" s="47"/>
      <c r="AB56" s="188">
        <f>'COVID-19 Cases'!$B54</f>
        <v>43936</v>
      </c>
      <c r="AC56" s="189">
        <f>'COVID-19 Cases'!D54</f>
        <v>47.4986864438456</v>
      </c>
      <c r="AD56" s="190">
        <f>'COVID-19 Cases'!E54</f>
        <v>126.84864014750474</v>
      </c>
      <c r="AE56" s="191">
        <f>'COVID-19 Cases'!F54</f>
        <v>11.496755347007067</v>
      </c>
      <c r="AF56" s="192">
        <f t="shared" ca="1" si="18"/>
        <v>1.959320815808631</v>
      </c>
      <c r="AG56" s="193">
        <f t="shared" ca="1" si="19"/>
        <v>5.2325064060845703</v>
      </c>
      <c r="AH56" s="194">
        <f t="shared" ca="1" si="20"/>
        <v>0.71854720918794168</v>
      </c>
      <c r="AI56" s="195">
        <f t="shared" ca="1" si="3"/>
        <v>7.9103744310811432</v>
      </c>
      <c r="AJ56" s="196">
        <f t="shared" ca="1" si="12"/>
        <v>200</v>
      </c>
      <c r="AL56" s="192">
        <f t="shared" ca="1" si="15"/>
        <v>0</v>
      </c>
      <c r="AM56" s="193">
        <f t="shared" ca="1" si="16"/>
        <v>0</v>
      </c>
      <c r="AN56" s="194">
        <f t="shared" ca="1" si="17"/>
        <v>0.25867699530765897</v>
      </c>
      <c r="AO56" s="195">
        <f t="shared" ca="1" si="7"/>
        <v>0.25867699530765897</v>
      </c>
      <c r="AP56" s="196">
        <f t="shared" ca="1" si="13"/>
        <v>2</v>
      </c>
      <c r="AQ56" s="47"/>
      <c r="AR56" s="192">
        <f t="shared" ca="1" si="8"/>
        <v>0</v>
      </c>
      <c r="AS56" s="193">
        <f t="shared" ca="1" si="9"/>
        <v>0</v>
      </c>
      <c r="AT56" s="194">
        <f t="shared" ca="1" si="10"/>
        <v>0.25867699530765897</v>
      </c>
      <c r="AU56" s="195">
        <f t="shared" ca="1" si="11"/>
        <v>0.25867699530765897</v>
      </c>
      <c r="AV56" s="196">
        <f t="shared" ca="1" si="14"/>
        <v>2</v>
      </c>
      <c r="AW56" s="162"/>
      <c r="AX56" s="47"/>
      <c r="AY56" s="47"/>
      <c r="AZ56" s="47"/>
      <c r="BA56" s="47"/>
      <c r="BB56" s="47"/>
      <c r="BC56" s="47"/>
      <c r="BD56" s="47"/>
      <c r="BE56" s="47"/>
      <c r="BF56" s="47"/>
      <c r="BG56" s="47"/>
    </row>
    <row r="57" spans="2:59" s="161" customFormat="1" ht="17" customHeight="1">
      <c r="B57" s="47"/>
      <c r="C57" s="47"/>
      <c r="D57" s="47"/>
      <c r="E57" s="47"/>
      <c r="F57" s="47"/>
      <c r="G57" s="47"/>
      <c r="H57" s="47"/>
      <c r="I57" s="47"/>
      <c r="J57" s="47"/>
      <c r="K57" s="47"/>
      <c r="L57" s="47"/>
      <c r="M57" s="47"/>
      <c r="N57" s="47"/>
      <c r="O57" s="47"/>
      <c r="P57" s="47"/>
      <c r="Q57" s="47"/>
      <c r="R57" s="47"/>
      <c r="S57" s="47"/>
      <c r="T57" s="47"/>
      <c r="U57" s="47"/>
      <c r="V57" s="47"/>
      <c r="W57" s="47"/>
      <c r="X57" s="47"/>
      <c r="Y57" s="47"/>
      <c r="Z57" s="495"/>
      <c r="AA57" s="47"/>
      <c r="AB57" s="188">
        <f>'COVID-19 Cases'!$B55</f>
        <v>43937</v>
      </c>
      <c r="AC57" s="189">
        <f>'COVID-19 Cases'!D55</f>
        <v>44.579095646414167</v>
      </c>
      <c r="AD57" s="190">
        <f>'COVID-19 Cases'!E55</f>
        <v>121.76000155189421</v>
      </c>
      <c r="AE57" s="191">
        <f>'COVID-19 Cases'!F55</f>
        <v>11.100861930537958</v>
      </c>
      <c r="AF57" s="192">
        <f t="shared" ca="1" si="18"/>
        <v>1.8388876954145845</v>
      </c>
      <c r="AG57" s="193">
        <f t="shared" ca="1" si="19"/>
        <v>5.0226000640156361</v>
      </c>
      <c r="AH57" s="194">
        <f t="shared" ca="1" si="20"/>
        <v>0.69380387065862237</v>
      </c>
      <c r="AI57" s="195">
        <f t="shared" ca="1" si="3"/>
        <v>7.5552916300888429</v>
      </c>
      <c r="AJ57" s="196">
        <f t="shared" ca="1" si="12"/>
        <v>200</v>
      </c>
      <c r="AL57" s="192">
        <f t="shared" ca="1" si="15"/>
        <v>0</v>
      </c>
      <c r="AM57" s="193">
        <f t="shared" ca="1" si="16"/>
        <v>0</v>
      </c>
      <c r="AN57" s="194">
        <f t="shared" ca="1" si="17"/>
        <v>0.24976939343710405</v>
      </c>
      <c r="AO57" s="195">
        <f t="shared" ca="1" si="7"/>
        <v>0.24976939343710405</v>
      </c>
      <c r="AP57" s="196">
        <f t="shared" ca="1" si="13"/>
        <v>2</v>
      </c>
      <c r="AQ57" s="47"/>
      <c r="AR57" s="192">
        <f t="shared" ca="1" si="8"/>
        <v>0</v>
      </c>
      <c r="AS57" s="193">
        <f t="shared" ca="1" si="9"/>
        <v>0</v>
      </c>
      <c r="AT57" s="194">
        <f t="shared" ca="1" si="10"/>
        <v>0.24976939343710405</v>
      </c>
      <c r="AU57" s="195">
        <f t="shared" ca="1" si="11"/>
        <v>0.24976939343710405</v>
      </c>
      <c r="AV57" s="196">
        <f t="shared" ca="1" si="14"/>
        <v>2</v>
      </c>
      <c r="AW57" s="162"/>
      <c r="AX57" s="47"/>
      <c r="AY57" s="47"/>
      <c r="AZ57" s="47"/>
      <c r="BA57" s="47"/>
      <c r="BB57" s="47"/>
      <c r="BC57" s="47"/>
      <c r="BD57" s="47"/>
      <c r="BE57" s="47"/>
      <c r="BF57" s="47"/>
      <c r="BG57" s="47"/>
    </row>
    <row r="58" spans="2:59" s="161" customFormat="1" ht="17" customHeight="1">
      <c r="B58" s="47"/>
      <c r="C58" s="47"/>
      <c r="D58" s="47"/>
      <c r="E58" s="47"/>
      <c r="F58" s="47"/>
      <c r="G58" s="47"/>
      <c r="H58" s="47"/>
      <c r="I58" s="47"/>
      <c r="J58" s="47"/>
      <c r="K58" s="47"/>
      <c r="L58" s="47"/>
      <c r="M58" s="47"/>
      <c r="N58" s="47"/>
      <c r="O58" s="47"/>
      <c r="P58" s="47"/>
      <c r="Q58" s="47"/>
      <c r="R58" s="47"/>
      <c r="S58" s="47"/>
      <c r="T58" s="47"/>
      <c r="U58" s="47"/>
      <c r="V58" s="47"/>
      <c r="W58" s="47"/>
      <c r="X58" s="47"/>
      <c r="Y58" s="47"/>
      <c r="Z58" s="495"/>
      <c r="AA58" s="47"/>
      <c r="AB58" s="188">
        <f>'COVID-19 Cases'!$B56</f>
        <v>43938</v>
      </c>
      <c r="AC58" s="189">
        <f>'COVID-19 Cases'!D56</f>
        <v>41.910833918138636</v>
      </c>
      <c r="AD58" s="190">
        <f>'COVID-19 Cases'!E56</f>
        <v>116.85232402266303</v>
      </c>
      <c r="AE58" s="191">
        <f>'COVID-19 Cases'!F56</f>
        <v>10.704294962716371</v>
      </c>
      <c r="AF58" s="192">
        <f t="shared" ca="1" si="18"/>
        <v>1.7288218991232187</v>
      </c>
      <c r="AG58" s="193">
        <f t="shared" ca="1" si="19"/>
        <v>4.8201583659348497</v>
      </c>
      <c r="AH58" s="194">
        <f t="shared" ca="1" si="20"/>
        <v>0.66901843516977322</v>
      </c>
      <c r="AI58" s="195">
        <f t="shared" ca="1" si="3"/>
        <v>7.2179987002278416</v>
      </c>
      <c r="AJ58" s="196">
        <f t="shared" ca="1" si="12"/>
        <v>200</v>
      </c>
      <c r="AL58" s="192">
        <f t="shared" ca="1" si="15"/>
        <v>0</v>
      </c>
      <c r="AM58" s="193">
        <f t="shared" ca="1" si="16"/>
        <v>0</v>
      </c>
      <c r="AN58" s="194">
        <f t="shared" ca="1" si="17"/>
        <v>0.24084663666111836</v>
      </c>
      <c r="AO58" s="195">
        <f t="shared" ca="1" si="7"/>
        <v>0.24084663666111836</v>
      </c>
      <c r="AP58" s="196">
        <f t="shared" ca="1" si="13"/>
        <v>2</v>
      </c>
      <c r="AQ58" s="47"/>
      <c r="AR58" s="192">
        <f t="shared" ca="1" si="8"/>
        <v>0</v>
      </c>
      <c r="AS58" s="193">
        <f t="shared" ca="1" si="9"/>
        <v>0</v>
      </c>
      <c r="AT58" s="194">
        <f t="shared" ca="1" si="10"/>
        <v>0.24084663666111836</v>
      </c>
      <c r="AU58" s="195">
        <f t="shared" ca="1" si="11"/>
        <v>0.24084663666111836</v>
      </c>
      <c r="AV58" s="196">
        <f t="shared" ca="1" si="14"/>
        <v>2</v>
      </c>
      <c r="AW58" s="162"/>
      <c r="AX58" s="47"/>
      <c r="AY58" s="47"/>
      <c r="AZ58" s="47"/>
      <c r="BA58" s="47"/>
      <c r="BB58" s="47"/>
      <c r="BC58" s="47"/>
      <c r="BD58" s="47"/>
      <c r="BE58" s="47"/>
      <c r="BF58" s="47"/>
      <c r="BG58" s="47"/>
    </row>
    <row r="59" spans="2:59" s="161" customFormat="1" ht="17" customHeight="1">
      <c r="B59" s="47"/>
      <c r="C59" s="47"/>
      <c r="D59" s="47"/>
      <c r="E59" s="47"/>
      <c r="F59" s="47"/>
      <c r="G59" s="47"/>
      <c r="H59" s="47"/>
      <c r="I59" s="47"/>
      <c r="J59" s="47"/>
      <c r="K59" s="47"/>
      <c r="L59" s="47"/>
      <c r="M59" s="47"/>
      <c r="N59" s="47"/>
      <c r="O59" s="47"/>
      <c r="P59" s="47"/>
      <c r="Q59" s="47"/>
      <c r="R59" s="47"/>
      <c r="S59" s="47"/>
      <c r="T59" s="47"/>
      <c r="U59" s="47"/>
      <c r="V59" s="47"/>
      <c r="W59" s="47"/>
      <c r="X59" s="47"/>
      <c r="Y59" s="47"/>
      <c r="Z59" s="495"/>
      <c r="AA59" s="47"/>
      <c r="AB59" s="188">
        <f>'COVID-19 Cases'!$B57</f>
        <v>43939</v>
      </c>
      <c r="AC59" s="189">
        <f>'COVID-19 Cases'!D57</f>
        <v>39.465117406339481</v>
      </c>
      <c r="AD59" s="190">
        <f>'COVID-19 Cases'!E57</f>
        <v>112.12079010284495</v>
      </c>
      <c r="AE59" s="191">
        <f>'COVID-19 Cases'!F57</f>
        <v>10.30974935824579</v>
      </c>
      <c r="AF59" s="192">
        <f t="shared" ca="1" si="18"/>
        <v>1.6279360930115037</v>
      </c>
      <c r="AG59" s="193">
        <f t="shared" ca="1" si="19"/>
        <v>4.6249825917423548</v>
      </c>
      <c r="AH59" s="194">
        <f t="shared" ca="1" si="20"/>
        <v>0.6443593348903619</v>
      </c>
      <c r="AI59" s="195">
        <f t="shared" ca="1" si="3"/>
        <v>6.8972780196442205</v>
      </c>
      <c r="AJ59" s="196">
        <f t="shared" ca="1" si="12"/>
        <v>200</v>
      </c>
      <c r="AL59" s="192">
        <f t="shared" ca="1" si="15"/>
        <v>0</v>
      </c>
      <c r="AM59" s="193">
        <f t="shared" ca="1" si="16"/>
        <v>0</v>
      </c>
      <c r="AN59" s="194">
        <f t="shared" ca="1" si="17"/>
        <v>0.23196936056053027</v>
      </c>
      <c r="AO59" s="195">
        <f t="shared" ca="1" si="7"/>
        <v>0.23196936056053027</v>
      </c>
      <c r="AP59" s="196">
        <f t="shared" ca="1" si="13"/>
        <v>2</v>
      </c>
      <c r="AQ59" s="47"/>
      <c r="AR59" s="192">
        <f t="shared" ca="1" si="8"/>
        <v>0</v>
      </c>
      <c r="AS59" s="193">
        <f t="shared" ca="1" si="9"/>
        <v>0</v>
      </c>
      <c r="AT59" s="194">
        <f t="shared" ca="1" si="10"/>
        <v>0.23196936056053027</v>
      </c>
      <c r="AU59" s="195">
        <f t="shared" ca="1" si="11"/>
        <v>0.23196936056053027</v>
      </c>
      <c r="AV59" s="196">
        <f t="shared" ca="1" si="14"/>
        <v>2</v>
      </c>
      <c r="AW59" s="162"/>
      <c r="AX59" s="47"/>
      <c r="AY59" s="47"/>
      <c r="AZ59" s="47"/>
      <c r="BA59" s="47"/>
      <c r="BB59" s="47"/>
      <c r="BC59" s="47"/>
      <c r="BD59" s="47"/>
      <c r="BE59" s="47"/>
      <c r="BF59" s="47"/>
      <c r="BG59" s="47"/>
    </row>
    <row r="60" spans="2:59" s="161" customFormat="1" ht="17" customHeight="1">
      <c r="B60" s="47"/>
      <c r="C60" s="47"/>
      <c r="D60" s="47"/>
      <c r="E60" s="47"/>
      <c r="F60" s="47"/>
      <c r="G60" s="47"/>
      <c r="H60" s="47"/>
      <c r="I60" s="47"/>
      <c r="J60" s="47"/>
      <c r="K60" s="47"/>
      <c r="L60" s="47"/>
      <c r="M60" s="47"/>
      <c r="N60" s="47"/>
      <c r="O60" s="47"/>
      <c r="P60" s="47"/>
      <c r="Q60" s="47"/>
      <c r="R60" s="47"/>
      <c r="S60" s="47"/>
      <c r="T60" s="47"/>
      <c r="U60" s="47"/>
      <c r="V60" s="47"/>
      <c r="W60" s="47"/>
      <c r="X60" s="47"/>
      <c r="Y60" s="47"/>
      <c r="Z60" s="495"/>
      <c r="AA60" s="47"/>
      <c r="AB60" s="188">
        <f>'COVID-19 Cases'!$B58</f>
        <v>43940</v>
      </c>
      <c r="AC60" s="189">
        <f>'COVID-19 Cases'!D58</f>
        <v>37.216967270318115</v>
      </c>
      <c r="AD60" s="190">
        <f>'COVID-19 Cases'!E58</f>
        <v>107.56073346923755</v>
      </c>
      <c r="AE60" s="191">
        <f>'COVID-19 Cases'!F58</f>
        <v>9.9194329957305687</v>
      </c>
      <c r="AF60" s="192">
        <f t="shared" ca="1" si="18"/>
        <v>1.5351998999006222</v>
      </c>
      <c r="AG60" s="193">
        <f t="shared" ca="1" si="19"/>
        <v>4.4368802556060487</v>
      </c>
      <c r="AH60" s="194">
        <f t="shared" ca="1" si="20"/>
        <v>0.61996456223316054</v>
      </c>
      <c r="AI60" s="195">
        <f t="shared" ca="1" si="3"/>
        <v>6.5920447177398316</v>
      </c>
      <c r="AJ60" s="196">
        <f t="shared" ca="1" si="12"/>
        <v>200</v>
      </c>
      <c r="AL60" s="192">
        <f t="shared" ca="1" si="15"/>
        <v>0</v>
      </c>
      <c r="AM60" s="193">
        <f t="shared" ca="1" si="16"/>
        <v>0</v>
      </c>
      <c r="AN60" s="194">
        <f t="shared" ca="1" si="17"/>
        <v>0.22318724240393778</v>
      </c>
      <c r="AO60" s="195">
        <f t="shared" ca="1" si="7"/>
        <v>0.22318724240393778</v>
      </c>
      <c r="AP60" s="196">
        <f t="shared" ca="1" si="13"/>
        <v>2</v>
      </c>
      <c r="AQ60" s="47"/>
      <c r="AR60" s="192">
        <f t="shared" ca="1" si="8"/>
        <v>0</v>
      </c>
      <c r="AS60" s="193">
        <f t="shared" ca="1" si="9"/>
        <v>0</v>
      </c>
      <c r="AT60" s="194">
        <f t="shared" ca="1" si="10"/>
        <v>0.22318724240393778</v>
      </c>
      <c r="AU60" s="195">
        <f t="shared" ca="1" si="11"/>
        <v>0.22318724240393778</v>
      </c>
      <c r="AV60" s="196">
        <f t="shared" ca="1" si="14"/>
        <v>2</v>
      </c>
      <c r="AW60" s="162"/>
      <c r="AX60" s="47"/>
      <c r="AY60" s="47"/>
      <c r="AZ60" s="47"/>
      <c r="BA60" s="47"/>
      <c r="BB60" s="47"/>
      <c r="BC60" s="47"/>
      <c r="BD60" s="47"/>
      <c r="BE60" s="47"/>
      <c r="BF60" s="47"/>
      <c r="BG60" s="47"/>
    </row>
    <row r="61" spans="2:59" s="161" customFormat="1" ht="17" customHeight="1">
      <c r="B61" s="47"/>
      <c r="C61" s="47"/>
      <c r="D61" s="47"/>
      <c r="E61" s="47"/>
      <c r="F61" s="47"/>
      <c r="G61" s="47"/>
      <c r="H61" s="47"/>
      <c r="I61" s="47"/>
      <c r="J61" s="47"/>
      <c r="K61" s="47"/>
      <c r="L61" s="47"/>
      <c r="M61" s="47"/>
      <c r="N61" s="47"/>
      <c r="O61" s="47"/>
      <c r="P61" s="47"/>
      <c r="Q61" s="47"/>
      <c r="R61" s="47"/>
      <c r="S61" s="47"/>
      <c r="T61" s="47"/>
      <c r="U61" s="47"/>
      <c r="V61" s="47"/>
      <c r="W61" s="47"/>
      <c r="X61" s="47"/>
      <c r="Y61" s="47"/>
      <c r="Z61" s="495"/>
      <c r="AA61" s="47"/>
      <c r="AB61" s="188">
        <f>'COVID-19 Cases'!$B59</f>
        <v>43941</v>
      </c>
      <c r="AC61" s="189">
        <f>'COVID-19 Cases'!D59</f>
        <v>35.144679431881443</v>
      </c>
      <c r="AD61" s="190">
        <f>'COVID-19 Cases'!E59</f>
        <v>103.16758900445137</v>
      </c>
      <c r="AE61" s="191">
        <f>'COVID-19 Cases'!F59</f>
        <v>9.5351372086207284</v>
      </c>
      <c r="AF61" s="192">
        <f t="shared" ca="1" si="18"/>
        <v>1.4497180265651095</v>
      </c>
      <c r="AG61" s="193">
        <f t="shared" ca="1" si="19"/>
        <v>4.2556630464336189</v>
      </c>
      <c r="AH61" s="194">
        <f t="shared" ca="1" si="20"/>
        <v>0.59594607553879553</v>
      </c>
      <c r="AI61" s="195">
        <f t="shared" ca="1" si="3"/>
        <v>6.3013271485375233</v>
      </c>
      <c r="AJ61" s="196">
        <f t="shared" ca="1" si="12"/>
        <v>200</v>
      </c>
      <c r="AL61" s="192">
        <f t="shared" ca="1" si="15"/>
        <v>0</v>
      </c>
      <c r="AM61" s="193">
        <f t="shared" ca="1" si="16"/>
        <v>0</v>
      </c>
      <c r="AN61" s="194">
        <f t="shared" ca="1" si="17"/>
        <v>0.21454058719396638</v>
      </c>
      <c r="AO61" s="195">
        <f t="shared" ca="1" si="7"/>
        <v>0.21454058719396638</v>
      </c>
      <c r="AP61" s="196">
        <f t="shared" ca="1" si="13"/>
        <v>2</v>
      </c>
      <c r="AQ61" s="47"/>
      <c r="AR61" s="192">
        <f t="shared" ca="1" si="8"/>
        <v>0</v>
      </c>
      <c r="AS61" s="193">
        <f t="shared" ca="1" si="9"/>
        <v>0</v>
      </c>
      <c r="AT61" s="194">
        <f t="shared" ca="1" si="10"/>
        <v>0.21454058719396638</v>
      </c>
      <c r="AU61" s="195">
        <f t="shared" ca="1" si="11"/>
        <v>0.21454058719396638</v>
      </c>
      <c r="AV61" s="196">
        <f t="shared" ca="1" si="14"/>
        <v>2</v>
      </c>
      <c r="AW61" s="162"/>
      <c r="AX61" s="47"/>
      <c r="AY61" s="47"/>
      <c r="AZ61" s="47"/>
      <c r="BA61" s="47"/>
      <c r="BB61" s="47"/>
      <c r="BC61" s="47"/>
      <c r="BD61" s="47"/>
      <c r="BE61" s="47"/>
      <c r="BF61" s="47"/>
      <c r="BG61" s="47"/>
    </row>
    <row r="62" spans="2:59" s="161" customFormat="1" ht="17" customHeight="1">
      <c r="B62" s="47"/>
      <c r="C62" s="47"/>
      <c r="D62" s="47"/>
      <c r="E62" s="47"/>
      <c r="F62" s="47"/>
      <c r="G62" s="47"/>
      <c r="H62" s="47"/>
      <c r="I62" s="47"/>
      <c r="J62" s="47"/>
      <c r="K62" s="47"/>
      <c r="L62" s="47"/>
      <c r="M62" s="47"/>
      <c r="N62" s="47"/>
      <c r="O62" s="47"/>
      <c r="P62" s="47"/>
      <c r="Q62" s="47"/>
      <c r="R62" s="47"/>
      <c r="S62" s="47"/>
      <c r="T62" s="47"/>
      <c r="U62" s="47"/>
      <c r="V62" s="47"/>
      <c r="W62" s="47"/>
      <c r="X62" s="47"/>
      <c r="Y62" s="47"/>
      <c r="Z62" s="495"/>
      <c r="AA62" s="47"/>
      <c r="AB62" s="188">
        <f>'COVID-19 Cases'!$B60</f>
        <v>43942</v>
      </c>
      <c r="AC62" s="189">
        <f>'COVID-19 Cases'!D60</f>
        <v>33.229369490268724</v>
      </c>
      <c r="AD62" s="190">
        <f>'COVID-19 Cases'!E60</f>
        <v>98.936858120815515</v>
      </c>
      <c r="AE62" s="191">
        <f>'COVID-19 Cases'!F60</f>
        <v>9.1582977896027806</v>
      </c>
      <c r="AF62" s="192">
        <f t="shared" ca="1" si="18"/>
        <v>1.370711491473585</v>
      </c>
      <c r="AG62" s="193">
        <f t="shared" ca="1" si="19"/>
        <v>4.08114539748364</v>
      </c>
      <c r="AH62" s="194">
        <f t="shared" ca="1" si="20"/>
        <v>0.57239361185017379</v>
      </c>
      <c r="AI62" s="195">
        <f t="shared" ca="1" si="3"/>
        <v>6.0242505008073994</v>
      </c>
      <c r="AJ62" s="196">
        <f t="shared" ca="1" si="12"/>
        <v>200</v>
      </c>
      <c r="AL62" s="192">
        <f t="shared" ca="1" si="15"/>
        <v>0</v>
      </c>
      <c r="AM62" s="193">
        <f t="shared" ca="1" si="16"/>
        <v>0</v>
      </c>
      <c r="AN62" s="194">
        <f t="shared" ca="1" si="17"/>
        <v>0.20606170026606255</v>
      </c>
      <c r="AO62" s="195">
        <f t="shared" ca="1" si="7"/>
        <v>0.20606170026606255</v>
      </c>
      <c r="AP62" s="196">
        <f t="shared" ca="1" si="13"/>
        <v>2</v>
      </c>
      <c r="AQ62" s="47"/>
      <c r="AR62" s="192">
        <f t="shared" ca="1" si="8"/>
        <v>0</v>
      </c>
      <c r="AS62" s="193">
        <f t="shared" ca="1" si="9"/>
        <v>0</v>
      </c>
      <c r="AT62" s="194">
        <f t="shared" ca="1" si="10"/>
        <v>0.20606170026606255</v>
      </c>
      <c r="AU62" s="195">
        <f t="shared" ca="1" si="11"/>
        <v>0.20606170026606255</v>
      </c>
      <c r="AV62" s="196">
        <f t="shared" ca="1" si="14"/>
        <v>2</v>
      </c>
      <c r="AW62" s="162"/>
      <c r="AX62" s="47"/>
      <c r="AY62" s="47"/>
      <c r="AZ62" s="47"/>
      <c r="BA62" s="47"/>
      <c r="BB62" s="47"/>
      <c r="BC62" s="47"/>
      <c r="BD62" s="47"/>
      <c r="BE62" s="47"/>
      <c r="BF62" s="47"/>
      <c r="BG62" s="47"/>
    </row>
    <row r="63" spans="2:59" s="161" customFormat="1" ht="17" customHeight="1">
      <c r="B63" s="47"/>
      <c r="C63" s="47"/>
      <c r="D63" s="47"/>
      <c r="E63" s="47"/>
      <c r="F63" s="47"/>
      <c r="G63" s="47"/>
      <c r="H63" s="47"/>
      <c r="I63" s="47"/>
      <c r="J63" s="47"/>
      <c r="K63" s="47"/>
      <c r="L63" s="47"/>
      <c r="M63" s="47"/>
      <c r="N63" s="47"/>
      <c r="O63" s="47"/>
      <c r="P63" s="47"/>
      <c r="Q63" s="47"/>
      <c r="R63" s="47"/>
      <c r="S63" s="47"/>
      <c r="T63" s="47"/>
      <c r="U63" s="47"/>
      <c r="V63" s="47"/>
      <c r="W63" s="47"/>
      <c r="X63" s="47"/>
      <c r="Y63" s="47"/>
      <c r="Z63" s="495"/>
      <c r="AA63" s="47"/>
      <c r="AB63" s="188">
        <f>'COVID-19 Cases'!$B61</f>
        <v>43943</v>
      </c>
      <c r="AC63" s="189">
        <f>'COVID-19 Cases'!D61</f>
        <v>31.45458209002874</v>
      </c>
      <c r="AD63" s="190">
        <f>'COVID-19 Cases'!E61</f>
        <v>94.864085905871107</v>
      </c>
      <c r="AE63" s="191">
        <f>'COVID-19 Cases'!F61</f>
        <v>8.7900477450170911</v>
      </c>
      <c r="AF63" s="192">
        <f t="shared" ca="1" si="18"/>
        <v>1.2975015112136856</v>
      </c>
      <c r="AG63" s="193">
        <f t="shared" ca="1" si="19"/>
        <v>3.9131435436171835</v>
      </c>
      <c r="AH63" s="194">
        <f t="shared" ca="1" si="20"/>
        <v>0.54937798406356819</v>
      </c>
      <c r="AI63" s="195">
        <f t="shared" ca="1" si="3"/>
        <v>5.7600230388944373</v>
      </c>
      <c r="AJ63" s="196">
        <f t="shared" ca="1" si="12"/>
        <v>200</v>
      </c>
      <c r="AL63" s="192">
        <f t="shared" ca="1" si="15"/>
        <v>0</v>
      </c>
      <c r="AM63" s="193">
        <f t="shared" ca="1" si="16"/>
        <v>0</v>
      </c>
      <c r="AN63" s="194">
        <f t="shared" ca="1" si="17"/>
        <v>0.19777607426288454</v>
      </c>
      <c r="AO63" s="195">
        <f t="shared" ca="1" si="7"/>
        <v>0.19777607426288454</v>
      </c>
      <c r="AP63" s="196">
        <f t="shared" ca="1" si="13"/>
        <v>2</v>
      </c>
      <c r="AQ63" s="47"/>
      <c r="AR63" s="192">
        <f t="shared" ca="1" si="8"/>
        <v>0</v>
      </c>
      <c r="AS63" s="193">
        <f t="shared" ca="1" si="9"/>
        <v>0</v>
      </c>
      <c r="AT63" s="194">
        <f t="shared" ca="1" si="10"/>
        <v>0.19777607426288454</v>
      </c>
      <c r="AU63" s="195">
        <f t="shared" ca="1" si="11"/>
        <v>0.19777607426288454</v>
      </c>
      <c r="AV63" s="196">
        <f t="shared" ca="1" si="14"/>
        <v>2</v>
      </c>
      <c r="AW63" s="162"/>
      <c r="AX63" s="47"/>
      <c r="AY63" s="47"/>
      <c r="AZ63" s="47"/>
      <c r="BA63" s="47"/>
      <c r="BB63" s="47"/>
      <c r="BC63" s="47"/>
      <c r="BD63" s="47"/>
      <c r="BE63" s="47"/>
      <c r="BF63" s="47"/>
      <c r="BG63" s="47"/>
    </row>
    <row r="64" spans="2:59" s="161" customFormat="1" ht="17" customHeight="1">
      <c r="B64" s="47"/>
      <c r="C64" s="47"/>
      <c r="D64" s="47"/>
      <c r="E64" s="47"/>
      <c r="F64" s="47"/>
      <c r="G64" s="47"/>
      <c r="H64" s="47"/>
      <c r="I64" s="47"/>
      <c r="J64" s="47"/>
      <c r="K64" s="47"/>
      <c r="L64" s="47"/>
      <c r="M64" s="47"/>
      <c r="N64" s="47"/>
      <c r="O64" s="47"/>
      <c r="P64" s="47"/>
      <c r="Q64" s="47"/>
      <c r="R64" s="47"/>
      <c r="S64" s="47"/>
      <c r="T64" s="47"/>
      <c r="U64" s="47"/>
      <c r="V64" s="47"/>
      <c r="W64" s="47"/>
      <c r="X64" s="47"/>
      <c r="Y64" s="47"/>
      <c r="Z64" s="495"/>
      <c r="AA64" s="47"/>
      <c r="AB64" s="188">
        <f>'COVID-19 Cases'!$B62</f>
        <v>43944</v>
      </c>
      <c r="AC64" s="189">
        <f>'COVID-19 Cases'!D62</f>
        <v>29.80595555932624</v>
      </c>
      <c r="AD64" s="190">
        <f>'COVID-19 Cases'!E62</f>
        <v>90.944847319096027</v>
      </c>
      <c r="AE64" s="191">
        <f>'COVID-19 Cases'!F62</f>
        <v>8.4312628773247962</v>
      </c>
      <c r="AF64" s="192">
        <f t="shared" ca="1" si="18"/>
        <v>1.2294956668222075</v>
      </c>
      <c r="AG64" s="193">
        <f t="shared" ca="1" si="19"/>
        <v>3.7514749519127113</v>
      </c>
      <c r="AH64" s="194">
        <f t="shared" ca="1" si="20"/>
        <v>0.52695392983279976</v>
      </c>
      <c r="AI64" s="195">
        <f t="shared" ca="1" si="3"/>
        <v>5.5079245485677184</v>
      </c>
      <c r="AJ64" s="196">
        <f t="shared" ca="1" si="12"/>
        <v>200</v>
      </c>
      <c r="AL64" s="192">
        <f t="shared" ca="1" si="15"/>
        <v>0</v>
      </c>
      <c r="AM64" s="193">
        <f t="shared" ca="1" si="16"/>
        <v>0</v>
      </c>
      <c r="AN64" s="194">
        <f t="shared" ca="1" si="17"/>
        <v>0.1897034147398079</v>
      </c>
      <c r="AO64" s="195">
        <f t="shared" ca="1" si="7"/>
        <v>0.1897034147398079</v>
      </c>
      <c r="AP64" s="196">
        <f t="shared" ca="1" si="13"/>
        <v>2</v>
      </c>
      <c r="AQ64" s="47"/>
      <c r="AR64" s="192">
        <f t="shared" ca="1" si="8"/>
        <v>0</v>
      </c>
      <c r="AS64" s="193">
        <f t="shared" ca="1" si="9"/>
        <v>0</v>
      </c>
      <c r="AT64" s="194">
        <f t="shared" ca="1" si="10"/>
        <v>0.1897034147398079</v>
      </c>
      <c r="AU64" s="195">
        <f t="shared" ca="1" si="11"/>
        <v>0.1897034147398079</v>
      </c>
      <c r="AV64" s="196">
        <f t="shared" ca="1" si="14"/>
        <v>2</v>
      </c>
      <c r="AW64" s="162"/>
      <c r="AX64" s="47"/>
      <c r="AY64" s="47"/>
      <c r="AZ64" s="47"/>
      <c r="BA64" s="47"/>
      <c r="BB64" s="47"/>
      <c r="BC64" s="47"/>
      <c r="BD64" s="47"/>
      <c r="BE64" s="47"/>
      <c r="BF64" s="47"/>
      <c r="BG64" s="47"/>
    </row>
    <row r="65" spans="2:59" s="161" customFormat="1" ht="17" customHeight="1">
      <c r="B65" s="47"/>
      <c r="C65" s="47"/>
      <c r="D65" s="47"/>
      <c r="E65" s="47"/>
      <c r="F65" s="47"/>
      <c r="G65" s="47"/>
      <c r="H65" s="47"/>
      <c r="I65" s="47"/>
      <c r="J65" s="47"/>
      <c r="K65" s="47"/>
      <c r="L65" s="47"/>
      <c r="M65" s="47"/>
      <c r="N65" s="47"/>
      <c r="O65" s="47"/>
      <c r="P65" s="47"/>
      <c r="Q65" s="47"/>
      <c r="R65" s="47"/>
      <c r="S65" s="47"/>
      <c r="T65" s="47"/>
      <c r="U65" s="47"/>
      <c r="V65" s="47"/>
      <c r="W65" s="47"/>
      <c r="X65" s="47"/>
      <c r="Y65" s="47"/>
      <c r="Z65" s="495"/>
      <c r="AA65" s="47"/>
      <c r="AB65" s="188">
        <f>'COVID-19 Cases'!$B63</f>
        <v>43945</v>
      </c>
      <c r="AC65" s="189">
        <f>'COVID-19 Cases'!D63</f>
        <v>28.270933946833374</v>
      </c>
      <c r="AD65" s="190">
        <f>'COVID-19 Cases'!E63</f>
        <v>87.17474021313609</v>
      </c>
      <c r="AE65" s="191">
        <f>'COVID-19 Cases'!F63</f>
        <v>8.0826011352298757</v>
      </c>
      <c r="AF65" s="192">
        <f t="shared" ca="1" si="18"/>
        <v>1.1661760253068767</v>
      </c>
      <c r="AG65" s="193">
        <f t="shared" ca="1" si="19"/>
        <v>3.595958033791864</v>
      </c>
      <c r="AH65" s="194">
        <f t="shared" ca="1" si="20"/>
        <v>0.50516257095186723</v>
      </c>
      <c r="AI65" s="195">
        <f t="shared" ca="1" si="3"/>
        <v>5.2672966300506081</v>
      </c>
      <c r="AJ65" s="196">
        <f t="shared" ca="1" si="12"/>
        <v>200</v>
      </c>
      <c r="AL65" s="192">
        <f t="shared" ca="1" si="15"/>
        <v>0</v>
      </c>
      <c r="AM65" s="193">
        <f t="shared" ca="1" si="16"/>
        <v>0</v>
      </c>
      <c r="AN65" s="194">
        <f t="shared" ca="1" si="17"/>
        <v>0.18185852554267221</v>
      </c>
      <c r="AO65" s="195">
        <f t="shared" ca="1" si="7"/>
        <v>0.18185852554267221</v>
      </c>
      <c r="AP65" s="196">
        <f t="shared" ca="1" si="13"/>
        <v>2</v>
      </c>
      <c r="AQ65" s="47"/>
      <c r="AR65" s="192">
        <f t="shared" ca="1" si="8"/>
        <v>0</v>
      </c>
      <c r="AS65" s="193">
        <f t="shared" ca="1" si="9"/>
        <v>0</v>
      </c>
      <c r="AT65" s="194">
        <f t="shared" ca="1" si="10"/>
        <v>0.18185852554267221</v>
      </c>
      <c r="AU65" s="195">
        <f t="shared" ca="1" si="11"/>
        <v>0.18185852554267221</v>
      </c>
      <c r="AV65" s="196">
        <f t="shared" ca="1" si="14"/>
        <v>2</v>
      </c>
      <c r="AW65" s="162"/>
      <c r="AX65" s="47"/>
      <c r="AY65" s="47"/>
      <c r="AZ65" s="47"/>
      <c r="BA65" s="47"/>
      <c r="BB65" s="47"/>
      <c r="BC65" s="47"/>
      <c r="BD65" s="47"/>
      <c r="BE65" s="47"/>
      <c r="BF65" s="47"/>
      <c r="BG65" s="47"/>
    </row>
    <row r="66" spans="2:59" s="161" customFormat="1" ht="17" customHeight="1">
      <c r="B66" s="47"/>
      <c r="C66" s="47"/>
      <c r="D66" s="47"/>
      <c r="E66" s="47"/>
      <c r="F66" s="47"/>
      <c r="G66" s="47"/>
      <c r="H66" s="47"/>
      <c r="I66" s="47"/>
      <c r="J66" s="47"/>
      <c r="K66" s="47"/>
      <c r="L66" s="47"/>
      <c r="M66" s="47"/>
      <c r="N66" s="47"/>
      <c r="O66" s="47"/>
      <c r="P66" s="47"/>
      <c r="Q66" s="47"/>
      <c r="R66" s="47"/>
      <c r="S66" s="47"/>
      <c r="T66" s="47"/>
      <c r="U66" s="47"/>
      <c r="V66" s="47"/>
      <c r="W66" s="47"/>
      <c r="X66" s="47"/>
      <c r="Y66" s="47"/>
      <c r="Z66" s="495"/>
      <c r="AA66" s="47"/>
      <c r="AB66" s="188">
        <f>'COVID-19 Cases'!$B64</f>
        <v>43946</v>
      </c>
      <c r="AC66" s="189">
        <f>'COVID-19 Cases'!D64</f>
        <v>26.838519708766253</v>
      </c>
      <c r="AD66" s="190">
        <f>'COVID-19 Cases'!E64</f>
        <v>83.549383399438383</v>
      </c>
      <c r="AE66" s="191">
        <f>'COVID-19 Cases'!F64</f>
        <v>7.7445365502420263</v>
      </c>
      <c r="AF66" s="192">
        <f t="shared" ca="1" si="18"/>
        <v>1.107088937986608</v>
      </c>
      <c r="AG66" s="193">
        <f t="shared" ca="1" si="19"/>
        <v>3.4464120652268333</v>
      </c>
      <c r="AH66" s="194">
        <f t="shared" ca="1" si="20"/>
        <v>0.48403353439012664</v>
      </c>
      <c r="AI66" s="195">
        <f ca="1">SUM(AF66:AH66)</f>
        <v>5.0375345376035678</v>
      </c>
      <c r="AJ66" s="196">
        <f t="shared" ca="1" si="12"/>
        <v>200</v>
      </c>
      <c r="AL66" s="192">
        <f t="shared" ca="1" si="15"/>
        <v>0</v>
      </c>
      <c r="AM66" s="193">
        <f t="shared" ca="1" si="16"/>
        <v>0</v>
      </c>
      <c r="AN66" s="194">
        <f t="shared" ca="1" si="17"/>
        <v>0.17425207238044557</v>
      </c>
      <c r="AO66" s="195">
        <f ca="1">SUM(AL66:AN66)</f>
        <v>0.17425207238044557</v>
      </c>
      <c r="AP66" s="196">
        <f t="shared" ca="1" si="13"/>
        <v>2</v>
      </c>
      <c r="AQ66" s="47"/>
      <c r="AR66" s="192">
        <f t="shared" ca="1" si="8"/>
        <v>0</v>
      </c>
      <c r="AS66" s="193">
        <f t="shared" ca="1" si="9"/>
        <v>0</v>
      </c>
      <c r="AT66" s="194">
        <f t="shared" ca="1" si="10"/>
        <v>0.17425207238044557</v>
      </c>
      <c r="AU66" s="195">
        <f ca="1">SUM(AR66:AT66)</f>
        <v>0.17425207238044557</v>
      </c>
      <c r="AV66" s="196">
        <f t="shared" ca="1" si="14"/>
        <v>2</v>
      </c>
      <c r="AW66" s="162"/>
      <c r="AX66" s="47"/>
      <c r="AY66" s="47"/>
      <c r="AZ66" s="47"/>
      <c r="BA66" s="47"/>
      <c r="BB66" s="47"/>
      <c r="BC66" s="47"/>
      <c r="BD66" s="47"/>
      <c r="BE66" s="47"/>
      <c r="BF66" s="47"/>
      <c r="BG66" s="47"/>
    </row>
    <row r="67" spans="2:59" s="161" customFormat="1" ht="17" customHeight="1">
      <c r="B67" s="47"/>
      <c r="C67" s="47"/>
      <c r="D67" s="47"/>
      <c r="E67" s="47"/>
      <c r="F67" s="47"/>
      <c r="G67" s="47"/>
      <c r="H67" s="47"/>
      <c r="I67" s="47"/>
      <c r="J67" s="47"/>
      <c r="K67" s="47"/>
      <c r="L67" s="47"/>
      <c r="M67" s="47"/>
      <c r="N67" s="47"/>
      <c r="O67" s="47"/>
      <c r="P67" s="47"/>
      <c r="Q67" s="47"/>
      <c r="R67" s="47"/>
      <c r="S67" s="47"/>
      <c r="T67" s="47"/>
      <c r="U67" s="47"/>
      <c r="V67" s="47"/>
      <c r="W67" s="47"/>
      <c r="X67" s="47"/>
      <c r="Y67" s="47"/>
      <c r="Z67" s="495"/>
      <c r="AA67" s="47"/>
      <c r="AB67" s="188">
        <f>'COVID-19 Cases'!$B65</f>
        <v>43947</v>
      </c>
      <c r="AC67" s="189">
        <f>'COVID-19 Cases'!D65</f>
        <v>25.499061260654553</v>
      </c>
      <c r="AD67" s="190">
        <f>'COVID-19 Cases'!E65</f>
        <v>80.064418344238561</v>
      </c>
      <c r="AE67" s="191">
        <f>'COVID-19 Cases'!F65</f>
        <v>7.4173884730186748</v>
      </c>
      <c r="AF67" s="192">
        <f t="shared" ca="1" si="18"/>
        <v>1.0518362770020004</v>
      </c>
      <c r="AG67" s="193">
        <f t="shared" ca="1" si="19"/>
        <v>3.3026572566998409</v>
      </c>
      <c r="AH67" s="194">
        <f t="shared" ca="1" si="20"/>
        <v>0.46358677956366717</v>
      </c>
      <c r="AI67" s="195">
        <f t="shared" ca="1" si="3"/>
        <v>4.8180803132655088</v>
      </c>
      <c r="AJ67" s="196">
        <f t="shared" ca="1" si="12"/>
        <v>200</v>
      </c>
      <c r="AL67" s="192">
        <f t="shared" ca="1" si="15"/>
        <v>0</v>
      </c>
      <c r="AM67" s="193">
        <f t="shared" ca="1" si="16"/>
        <v>0</v>
      </c>
      <c r="AN67" s="194">
        <f t="shared" ca="1" si="17"/>
        <v>0.16689124064292019</v>
      </c>
      <c r="AO67" s="195">
        <f t="shared" ref="AO67:AO96" ca="1" si="21">SUM(AL67:AN67)</f>
        <v>0.16689124064292019</v>
      </c>
      <c r="AP67" s="196">
        <f t="shared" ca="1" si="13"/>
        <v>2</v>
      </c>
      <c r="AQ67" s="47"/>
      <c r="AR67" s="192">
        <f t="shared" ca="1" si="8"/>
        <v>0</v>
      </c>
      <c r="AS67" s="193">
        <f t="shared" ca="1" si="9"/>
        <v>0</v>
      </c>
      <c r="AT67" s="194">
        <f t="shared" ca="1" si="10"/>
        <v>0.16689124064292019</v>
      </c>
      <c r="AU67" s="195">
        <f t="shared" ref="AU67:AU96" ca="1" si="22">SUM(AR67:AT67)</f>
        <v>0.16689124064292019</v>
      </c>
      <c r="AV67" s="196">
        <f t="shared" ca="1" si="14"/>
        <v>2</v>
      </c>
      <c r="AW67" s="162"/>
      <c r="AX67" s="47"/>
      <c r="AY67" s="47"/>
      <c r="AZ67" s="47"/>
      <c r="BA67" s="47"/>
      <c r="BB67" s="47"/>
      <c r="BC67" s="47"/>
      <c r="BD67" s="47"/>
      <c r="BE67" s="47"/>
      <c r="BF67" s="47"/>
      <c r="BG67" s="47"/>
    </row>
    <row r="68" spans="2:59" s="161" customFormat="1" ht="17" customHeight="1">
      <c r="B68" s="47"/>
      <c r="C68" s="47"/>
      <c r="D68" s="47"/>
      <c r="E68" s="47"/>
      <c r="F68" s="47"/>
      <c r="G68" s="47"/>
      <c r="H68" s="47"/>
      <c r="I68" s="47"/>
      <c r="J68" s="47"/>
      <c r="K68" s="47"/>
      <c r="L68" s="47"/>
      <c r="M68" s="47"/>
      <c r="N68" s="47"/>
      <c r="O68" s="47"/>
      <c r="P68" s="47"/>
      <c r="Q68" s="47"/>
      <c r="R68" s="47"/>
      <c r="S68" s="47"/>
      <c r="T68" s="47"/>
      <c r="U68" s="47"/>
      <c r="V68" s="47"/>
      <c r="W68" s="47"/>
      <c r="X68" s="47"/>
      <c r="Y68" s="47"/>
      <c r="Z68" s="495"/>
      <c r="AA68" s="47"/>
      <c r="AB68" s="188">
        <f>'COVID-19 Cases'!$B66</f>
        <v>43948</v>
      </c>
      <c r="AC68" s="189">
        <f>'COVID-19 Cases'!D66</f>
        <v>24.244070433919987</v>
      </c>
      <c r="AD68" s="190">
        <f>'COVID-19 Cases'!E66</f>
        <v>76.715513379945222</v>
      </c>
      <c r="AE68" s="191">
        <f>'COVID-19 Cases'!F66</f>
        <v>7.1013467308069504</v>
      </c>
      <c r="AF68" s="192">
        <f t="shared" ca="1" si="18"/>
        <v>1.0000679053991994</v>
      </c>
      <c r="AG68" s="193">
        <f t="shared" ca="1" si="19"/>
        <v>3.1645149269227404</v>
      </c>
      <c r="AH68" s="194">
        <f t="shared" ca="1" si="20"/>
        <v>0.4438341706754344</v>
      </c>
      <c r="AI68" s="195">
        <f t="shared" ca="1" si="3"/>
        <v>4.6084170029973741</v>
      </c>
      <c r="AJ68" s="196">
        <f t="shared" ca="1" si="12"/>
        <v>200</v>
      </c>
      <c r="AL68" s="192">
        <f t="shared" ca="1" si="15"/>
        <v>0</v>
      </c>
      <c r="AM68" s="193">
        <f t="shared" ca="1" si="16"/>
        <v>0</v>
      </c>
      <c r="AN68" s="194">
        <f t="shared" ca="1" si="17"/>
        <v>0.15978030144315639</v>
      </c>
      <c r="AO68" s="195">
        <f t="shared" ca="1" si="21"/>
        <v>0.15978030144315639</v>
      </c>
      <c r="AP68" s="196">
        <f t="shared" ca="1" si="13"/>
        <v>2</v>
      </c>
      <c r="AQ68" s="47"/>
      <c r="AR68" s="192">
        <f t="shared" ca="1" si="8"/>
        <v>0</v>
      </c>
      <c r="AS68" s="193">
        <f t="shared" ca="1" si="9"/>
        <v>0</v>
      </c>
      <c r="AT68" s="194">
        <f t="shared" ca="1" si="10"/>
        <v>0.15978030144315639</v>
      </c>
      <c r="AU68" s="195">
        <f t="shared" ca="1" si="22"/>
        <v>0.15978030144315639</v>
      </c>
      <c r="AV68" s="196">
        <f t="shared" ca="1" si="14"/>
        <v>2</v>
      </c>
      <c r="AW68" s="162"/>
      <c r="AX68" s="47"/>
      <c r="AY68" s="47"/>
      <c r="AZ68" s="47"/>
      <c r="BA68" s="47"/>
      <c r="BB68" s="47"/>
      <c r="BC68" s="47"/>
      <c r="BD68" s="47"/>
      <c r="BE68" s="47"/>
      <c r="BF68" s="47"/>
      <c r="BG68" s="47"/>
    </row>
    <row r="69" spans="2:59" s="161" customFormat="1" ht="17" customHeight="1">
      <c r="B69" s="47"/>
      <c r="C69" s="47"/>
      <c r="D69" s="47"/>
      <c r="E69" s="47"/>
      <c r="F69" s="47"/>
      <c r="G69" s="47"/>
      <c r="H69" s="47"/>
      <c r="I69" s="47"/>
      <c r="J69" s="47"/>
      <c r="K69" s="47"/>
      <c r="L69" s="47"/>
      <c r="M69" s="47"/>
      <c r="N69" s="47"/>
      <c r="O69" s="47"/>
      <c r="P69" s="47"/>
      <c r="Q69" s="47"/>
      <c r="R69" s="47"/>
      <c r="S69" s="47"/>
      <c r="T69" s="47"/>
      <c r="U69" s="47"/>
      <c r="V69" s="47"/>
      <c r="W69" s="47"/>
      <c r="X69" s="47"/>
      <c r="Y69" s="47"/>
      <c r="Z69" s="495"/>
      <c r="AA69" s="47"/>
      <c r="AB69" s="188">
        <f>'COVID-19 Cases'!$B67</f>
        <v>43949</v>
      </c>
      <c r="AC69" s="189">
        <f>'COVID-19 Cases'!D67</f>
        <v>23.066065584936066</v>
      </c>
      <c r="AD69" s="190">
        <f>'COVID-19 Cases'!E67</f>
        <v>73.498369560541022</v>
      </c>
      <c r="AE69" s="191">
        <f>'COVID-19 Cases'!F67</f>
        <v>6.7964932470193258</v>
      </c>
      <c r="AF69" s="192">
        <f t="shared" ca="1" si="18"/>
        <v>0.95147520537861274</v>
      </c>
      <c r="AG69" s="193">
        <f t="shared" ca="1" si="19"/>
        <v>3.0318077443723173</v>
      </c>
      <c r="AH69" s="194">
        <f t="shared" ca="1" si="20"/>
        <v>0.42478082793870786</v>
      </c>
      <c r="AI69" s="195">
        <f t="shared" ca="1" si="3"/>
        <v>4.4080637776896374</v>
      </c>
      <c r="AJ69" s="196">
        <f t="shared" ca="1" si="12"/>
        <v>200</v>
      </c>
      <c r="AL69" s="192">
        <f t="shared" ca="1" si="15"/>
        <v>0</v>
      </c>
      <c r="AM69" s="193">
        <f t="shared" ca="1" si="16"/>
        <v>0</v>
      </c>
      <c r="AN69" s="194">
        <f t="shared" ca="1" si="17"/>
        <v>0.15292109805793483</v>
      </c>
      <c r="AO69" s="195">
        <f t="shared" ca="1" si="21"/>
        <v>0.15292109805793483</v>
      </c>
      <c r="AP69" s="196">
        <f t="shared" ca="1" si="13"/>
        <v>2</v>
      </c>
      <c r="AQ69" s="47"/>
      <c r="AR69" s="192">
        <f t="shared" ca="1" si="8"/>
        <v>0</v>
      </c>
      <c r="AS69" s="193">
        <f t="shared" ca="1" si="9"/>
        <v>0</v>
      </c>
      <c r="AT69" s="194">
        <f t="shared" ca="1" si="10"/>
        <v>0.15292109805793483</v>
      </c>
      <c r="AU69" s="195">
        <f t="shared" ca="1" si="22"/>
        <v>0.15292109805793483</v>
      </c>
      <c r="AV69" s="196">
        <f t="shared" ca="1" si="14"/>
        <v>2</v>
      </c>
      <c r="AW69" s="162"/>
      <c r="AX69" s="47"/>
      <c r="AY69" s="47"/>
      <c r="AZ69" s="47"/>
      <c r="BA69" s="47"/>
      <c r="BB69" s="47"/>
      <c r="BC69" s="47"/>
      <c r="BD69" s="47"/>
      <c r="BE69" s="47"/>
      <c r="BF69" s="47"/>
      <c r="BG69" s="47"/>
    </row>
    <row r="70" spans="2:59" s="161" customFormat="1" ht="17" customHeight="1">
      <c r="B70" s="47"/>
      <c r="C70" s="47"/>
      <c r="D70" s="47"/>
      <c r="E70" s="47"/>
      <c r="F70" s="47"/>
      <c r="G70" s="47"/>
      <c r="H70" s="47"/>
      <c r="I70" s="47"/>
      <c r="J70" s="47"/>
      <c r="K70" s="47"/>
      <c r="L70" s="47"/>
      <c r="M70" s="47"/>
      <c r="N70" s="47"/>
      <c r="O70" s="47"/>
      <c r="P70" s="47"/>
      <c r="Q70" s="47"/>
      <c r="R70" s="47"/>
      <c r="S70" s="47"/>
      <c r="T70" s="47"/>
      <c r="U70" s="47"/>
      <c r="V70" s="47"/>
      <c r="W70" s="47"/>
      <c r="X70" s="47"/>
      <c r="Y70" s="47"/>
      <c r="Z70" s="495"/>
      <c r="AA70" s="47"/>
      <c r="AB70" s="188">
        <f>'COVID-19 Cases'!$B68</f>
        <v>43950</v>
      </c>
      <c r="AC70" s="189">
        <f>'COVID-19 Cases'!D68</f>
        <v>21.958436710822557</v>
      </c>
      <c r="AD70" s="190">
        <f>'COVID-19 Cases'!E68</f>
        <v>70.408727487281681</v>
      </c>
      <c r="AE70" s="191">
        <f>'COVID-19 Cases'!F68</f>
        <v>6.5028205939350334</v>
      </c>
      <c r="AF70" s="192">
        <f t="shared" ca="1" si="18"/>
        <v>0.90578551432143051</v>
      </c>
      <c r="AG70" s="193">
        <f t="shared" ca="1" si="19"/>
        <v>2.9043600088503694</v>
      </c>
      <c r="AH70" s="194">
        <f t="shared" ca="1" si="20"/>
        <v>0.40642628712093959</v>
      </c>
      <c r="AI70" s="195">
        <f t="shared" ca="1" si="3"/>
        <v>4.2165718102927396</v>
      </c>
      <c r="AJ70" s="196">
        <f t="shared" ca="1" si="12"/>
        <v>200</v>
      </c>
      <c r="AL70" s="192">
        <f t="shared" ca="1" si="15"/>
        <v>0</v>
      </c>
      <c r="AM70" s="193">
        <f t="shared" ca="1" si="16"/>
        <v>0</v>
      </c>
      <c r="AN70" s="194">
        <f t="shared" ca="1" si="17"/>
        <v>0.14631346336353826</v>
      </c>
      <c r="AO70" s="195">
        <f t="shared" ca="1" si="21"/>
        <v>0.14631346336353826</v>
      </c>
      <c r="AP70" s="196">
        <f t="shared" ca="1" si="13"/>
        <v>2</v>
      </c>
      <c r="AQ70" s="47"/>
      <c r="AR70" s="192">
        <f t="shared" ca="1" si="8"/>
        <v>0</v>
      </c>
      <c r="AS70" s="193">
        <f t="shared" ca="1" si="9"/>
        <v>0</v>
      </c>
      <c r="AT70" s="194">
        <f t="shared" ca="1" si="10"/>
        <v>0.14631346336353826</v>
      </c>
      <c r="AU70" s="195">
        <f t="shared" ca="1" si="22"/>
        <v>0.14631346336353826</v>
      </c>
      <c r="AV70" s="196">
        <f t="shared" ca="1" si="14"/>
        <v>2</v>
      </c>
      <c r="AW70" s="162"/>
      <c r="AX70" s="47"/>
      <c r="AY70" s="47"/>
      <c r="AZ70" s="47"/>
      <c r="BA70" s="47"/>
      <c r="BB70" s="47"/>
      <c r="BC70" s="47"/>
      <c r="BD70" s="47"/>
      <c r="BE70" s="47"/>
      <c r="BF70" s="47"/>
      <c r="BG70" s="47"/>
    </row>
    <row r="71" spans="2:59" s="161" customFormat="1" ht="17" customHeight="1">
      <c r="B71" s="47"/>
      <c r="C71" s="47"/>
      <c r="D71" s="47"/>
      <c r="E71" s="47"/>
      <c r="F71" s="47"/>
      <c r="G71" s="47"/>
      <c r="H71" s="47"/>
      <c r="I71" s="47"/>
      <c r="J71" s="47"/>
      <c r="K71" s="47"/>
      <c r="L71" s="47"/>
      <c r="M71" s="47"/>
      <c r="N71" s="47"/>
      <c r="O71" s="47"/>
      <c r="P71" s="47"/>
      <c r="Q71" s="47"/>
      <c r="R71" s="47"/>
      <c r="S71" s="47"/>
      <c r="T71" s="47"/>
      <c r="U71" s="47"/>
      <c r="V71" s="47"/>
      <c r="W71" s="47"/>
      <c r="X71" s="47"/>
      <c r="Y71" s="47"/>
      <c r="Z71" s="495"/>
      <c r="AA71" s="47"/>
      <c r="AB71" s="188">
        <f>'COVID-19 Cases'!$B69</f>
        <v>43951</v>
      </c>
      <c r="AC71" s="189">
        <f>'COVID-19 Cases'!D69</f>
        <v>20.915329446163362</v>
      </c>
      <c r="AD71" s="190">
        <f>'COVID-19 Cases'!E69</f>
        <v>67.442374590667029</v>
      </c>
      <c r="AE71" s="191">
        <f>'COVID-19 Cases'!F69</f>
        <v>6.2202478884258126</v>
      </c>
      <c r="AF71" s="192">
        <f t="shared" ca="1" si="18"/>
        <v>0.86275733965423873</v>
      </c>
      <c r="AG71" s="193">
        <f t="shared" ca="1" si="19"/>
        <v>2.7819979518650149</v>
      </c>
      <c r="AH71" s="194">
        <f t="shared" ca="1" si="20"/>
        <v>0.38876549302661328</v>
      </c>
      <c r="AI71" s="195">
        <f t="shared" ca="1" si="3"/>
        <v>4.0335207845458667</v>
      </c>
      <c r="AJ71" s="196">
        <f t="shared" ca="1" si="12"/>
        <v>200</v>
      </c>
      <c r="AL71" s="192">
        <f t="shared" ca="1" si="15"/>
        <v>0</v>
      </c>
      <c r="AM71" s="193">
        <f t="shared" ca="1" si="16"/>
        <v>0</v>
      </c>
      <c r="AN71" s="194">
        <f t="shared" ca="1" si="17"/>
        <v>0.13995557748958079</v>
      </c>
      <c r="AO71" s="195">
        <f t="shared" ca="1" si="21"/>
        <v>0.13995557748958079</v>
      </c>
      <c r="AP71" s="196">
        <f t="shared" ca="1" si="13"/>
        <v>2</v>
      </c>
      <c r="AQ71" s="47"/>
      <c r="AR71" s="192">
        <f t="shared" ca="1" si="8"/>
        <v>0</v>
      </c>
      <c r="AS71" s="193">
        <f t="shared" ca="1" si="9"/>
        <v>0</v>
      </c>
      <c r="AT71" s="194">
        <f t="shared" ca="1" si="10"/>
        <v>0.13995557748958079</v>
      </c>
      <c r="AU71" s="195">
        <f t="shared" ca="1" si="22"/>
        <v>0.13995557748958079</v>
      </c>
      <c r="AV71" s="196">
        <f t="shared" ca="1" si="14"/>
        <v>2</v>
      </c>
      <c r="AW71" s="162"/>
      <c r="AX71" s="47"/>
      <c r="AY71" s="47"/>
      <c r="AZ71" s="47"/>
      <c r="BA71" s="47"/>
      <c r="BB71" s="47"/>
      <c r="BC71" s="47"/>
      <c r="BD71" s="47"/>
      <c r="BE71" s="47"/>
      <c r="BF71" s="47"/>
      <c r="BG71" s="47"/>
    </row>
    <row r="72" spans="2:59" s="161" customFormat="1" ht="17" customHeight="1">
      <c r="B72" s="47"/>
      <c r="C72" s="47"/>
      <c r="D72" s="47"/>
      <c r="E72" s="47"/>
      <c r="F72" s="47"/>
      <c r="G72" s="47"/>
      <c r="H72" s="47"/>
      <c r="I72" s="47"/>
      <c r="J72" s="47"/>
      <c r="K72" s="47"/>
      <c r="L72" s="47"/>
      <c r="M72" s="47"/>
      <c r="N72" s="47"/>
      <c r="O72" s="47"/>
      <c r="P72" s="47"/>
      <c r="Q72" s="47"/>
      <c r="R72" s="47"/>
      <c r="S72" s="47"/>
      <c r="T72" s="47"/>
      <c r="U72" s="47"/>
      <c r="V72" s="47"/>
      <c r="W72" s="47"/>
      <c r="X72" s="47"/>
      <c r="Y72" s="47"/>
      <c r="Z72" s="495"/>
      <c r="AA72" s="47"/>
      <c r="AB72" s="188">
        <f>'COVID-19 Cases'!$B70</f>
        <v>43952</v>
      </c>
      <c r="AC72" s="189">
        <f>'COVID-19 Cases'!D70</f>
        <v>19.931545260596362</v>
      </c>
      <c r="AD72" s="190">
        <f>'COVID-19 Cases'!E70</f>
        <v>64.59515248313248</v>
      </c>
      <c r="AE72" s="191">
        <f>'COVID-19 Cases'!F70</f>
        <v>5.9486343873243994</v>
      </c>
      <c r="AF72" s="192">
        <f t="shared" ca="1" si="18"/>
        <v>0.82217624199959993</v>
      </c>
      <c r="AG72" s="193">
        <f t="shared" ca="1" si="19"/>
        <v>2.6645500399292148</v>
      </c>
      <c r="AH72" s="194">
        <f t="shared" ca="1" si="20"/>
        <v>0.37178964920777496</v>
      </c>
      <c r="AI72" s="195">
        <f t="shared" ca="1" si="3"/>
        <v>3.8585159311365893</v>
      </c>
      <c r="AJ72" s="196">
        <f t="shared" ca="1" si="12"/>
        <v>200</v>
      </c>
      <c r="AL72" s="192">
        <f t="shared" ca="1" si="15"/>
        <v>0</v>
      </c>
      <c r="AM72" s="193">
        <f t="shared" ca="1" si="16"/>
        <v>0</v>
      </c>
      <c r="AN72" s="194">
        <f t="shared" ca="1" si="17"/>
        <v>0.13384427371479898</v>
      </c>
      <c r="AO72" s="195">
        <f t="shared" ca="1" si="21"/>
        <v>0.13384427371479898</v>
      </c>
      <c r="AP72" s="196">
        <f t="shared" ca="1" si="13"/>
        <v>2</v>
      </c>
      <c r="AQ72" s="47"/>
      <c r="AR72" s="192">
        <f t="shared" ca="1" si="8"/>
        <v>0</v>
      </c>
      <c r="AS72" s="193">
        <f t="shared" ca="1" si="9"/>
        <v>0</v>
      </c>
      <c r="AT72" s="194">
        <f t="shared" ca="1" si="10"/>
        <v>0.13384427371479898</v>
      </c>
      <c r="AU72" s="195">
        <f t="shared" ca="1" si="22"/>
        <v>0.13384427371479898</v>
      </c>
      <c r="AV72" s="196">
        <f t="shared" ca="1" si="14"/>
        <v>2</v>
      </c>
      <c r="AW72" s="162"/>
      <c r="AX72" s="47"/>
      <c r="AY72" s="47"/>
      <c r="AZ72" s="47"/>
      <c r="BA72" s="47"/>
      <c r="BB72" s="47"/>
      <c r="BC72" s="47"/>
      <c r="BD72" s="47"/>
      <c r="BE72" s="47"/>
      <c r="BF72" s="47"/>
      <c r="BG72" s="47"/>
    </row>
    <row r="73" spans="2:59" s="161" customFormat="1" ht="17" customHeight="1">
      <c r="B73" s="47"/>
      <c r="C73" s="47"/>
      <c r="D73" s="47"/>
      <c r="E73" s="47"/>
      <c r="F73" s="47"/>
      <c r="G73" s="47"/>
      <c r="H73" s="47"/>
      <c r="I73" s="47"/>
      <c r="J73" s="47"/>
      <c r="K73" s="47"/>
      <c r="L73" s="47"/>
      <c r="M73" s="47"/>
      <c r="N73" s="47"/>
      <c r="O73" s="47"/>
      <c r="P73" s="47"/>
      <c r="Q73" s="47"/>
      <c r="R73" s="47"/>
      <c r="S73" s="47"/>
      <c r="T73" s="47"/>
      <c r="U73" s="47"/>
      <c r="V73" s="47"/>
      <c r="W73" s="47"/>
      <c r="X73" s="47"/>
      <c r="Y73" s="47"/>
      <c r="Z73" s="495"/>
      <c r="AA73" s="47"/>
      <c r="AB73" s="188">
        <f>'COVID-19 Cases'!$B71</f>
        <v>43953</v>
      </c>
      <c r="AC73" s="189">
        <f>'COVID-19 Cases'!D71</f>
        <v>19.002455559252912</v>
      </c>
      <c r="AD73" s="190">
        <f>'COVID-19 Cases'!E71</f>
        <v>61.862964099594386</v>
      </c>
      <c r="AE73" s="191">
        <f>'COVID-19 Cases'!F71</f>
        <v>5.6877910925969513</v>
      </c>
      <c r="AF73" s="192">
        <f t="shared" ca="1" si="18"/>
        <v>0.78385129181918267</v>
      </c>
      <c r="AG73" s="193">
        <f t="shared" ca="1" si="19"/>
        <v>2.5518472691082685</v>
      </c>
      <c r="AH73" s="194">
        <f t="shared" ca="1" si="20"/>
        <v>0.35548694328730945</v>
      </c>
      <c r="AI73" s="195">
        <f t="shared" ca="1" si="3"/>
        <v>3.6911855042147605</v>
      </c>
      <c r="AJ73" s="196">
        <f t="shared" ca="1" si="12"/>
        <v>200</v>
      </c>
      <c r="AL73" s="192">
        <f t="shared" ca="1" si="15"/>
        <v>0</v>
      </c>
      <c r="AM73" s="193">
        <f t="shared" ca="1" si="16"/>
        <v>0</v>
      </c>
      <c r="AN73" s="194">
        <f t="shared" ca="1" si="17"/>
        <v>0.1279752995834314</v>
      </c>
      <c r="AO73" s="195">
        <f t="shared" ca="1" si="21"/>
        <v>0.1279752995834314</v>
      </c>
      <c r="AP73" s="196">
        <f t="shared" ca="1" si="13"/>
        <v>2</v>
      </c>
      <c r="AQ73" s="47"/>
      <c r="AR73" s="192">
        <f t="shared" ca="1" si="8"/>
        <v>0</v>
      </c>
      <c r="AS73" s="193">
        <f t="shared" ca="1" si="9"/>
        <v>0</v>
      </c>
      <c r="AT73" s="194">
        <f t="shared" ca="1" si="10"/>
        <v>0.1279752995834314</v>
      </c>
      <c r="AU73" s="195">
        <f t="shared" ca="1" si="22"/>
        <v>0.1279752995834314</v>
      </c>
      <c r="AV73" s="196">
        <f t="shared" ca="1" si="14"/>
        <v>2</v>
      </c>
      <c r="AW73" s="162"/>
      <c r="AX73" s="47"/>
      <c r="AY73" s="47"/>
      <c r="AZ73" s="47"/>
      <c r="BA73" s="47"/>
      <c r="BB73" s="47"/>
      <c r="BC73" s="47"/>
      <c r="BD73" s="47"/>
      <c r="BE73" s="47"/>
      <c r="BF73" s="47"/>
      <c r="BG73" s="47"/>
    </row>
    <row r="74" spans="2:59" s="161" customFormat="1" ht="17" customHeight="1">
      <c r="B74" s="47"/>
      <c r="C74" s="47"/>
      <c r="D74" s="47"/>
      <c r="E74" s="47"/>
      <c r="F74" s="47"/>
      <c r="G74" s="47"/>
      <c r="H74" s="47"/>
      <c r="I74" s="47"/>
      <c r="J74" s="47"/>
      <c r="K74" s="47"/>
      <c r="L74" s="47"/>
      <c r="M74" s="47"/>
      <c r="N74" s="47"/>
      <c r="O74" s="47"/>
      <c r="P74" s="47"/>
      <c r="Q74" s="47"/>
      <c r="R74" s="47"/>
      <c r="S74" s="47"/>
      <c r="T74" s="47"/>
      <c r="U74" s="47"/>
      <c r="V74" s="47"/>
      <c r="W74" s="47"/>
      <c r="X74" s="47"/>
      <c r="Y74" s="47"/>
      <c r="Z74" s="495"/>
      <c r="AA74" s="47"/>
      <c r="AB74" s="188">
        <f>'COVID-19 Cases'!$B72</f>
        <v>43954</v>
      </c>
      <c r="AC74" s="189">
        <f>'COVID-19 Cases'!D72</f>
        <v>18.123927715625115</v>
      </c>
      <c r="AD74" s="190">
        <f>'COVID-19 Cases'!E72</f>
        <v>59.241780424679746</v>
      </c>
      <c r="AE74" s="191">
        <f>'COVID-19 Cases'!F72</f>
        <v>5.4374906359796551</v>
      </c>
      <c r="AF74" s="192">
        <f t="shared" ca="1" si="18"/>
        <v>0.74761201826953605</v>
      </c>
      <c r="AG74" s="193">
        <f t="shared" ca="1" si="19"/>
        <v>2.4437234425180394</v>
      </c>
      <c r="AH74" s="194">
        <f t="shared" ca="1" si="20"/>
        <v>0.33984316474872844</v>
      </c>
      <c r="AI74" s="195">
        <f t="shared" ca="1" si="3"/>
        <v>3.5311786255363042</v>
      </c>
      <c r="AJ74" s="196">
        <f t="shared" ca="1" si="12"/>
        <v>200</v>
      </c>
      <c r="AL74" s="192">
        <f t="shared" ca="1" si="15"/>
        <v>0</v>
      </c>
      <c r="AM74" s="193">
        <f t="shared" ca="1" si="16"/>
        <v>0</v>
      </c>
      <c r="AN74" s="194">
        <f t="shared" ca="1" si="17"/>
        <v>0.12234353930954224</v>
      </c>
      <c r="AO74" s="195">
        <f t="shared" ca="1" si="21"/>
        <v>0.12234353930954224</v>
      </c>
      <c r="AP74" s="196">
        <f t="shared" ca="1" si="13"/>
        <v>2</v>
      </c>
      <c r="AQ74" s="47"/>
      <c r="AR74" s="192">
        <f t="shared" ca="1" si="8"/>
        <v>0</v>
      </c>
      <c r="AS74" s="193">
        <f t="shared" ca="1" si="9"/>
        <v>0</v>
      </c>
      <c r="AT74" s="194">
        <f t="shared" ca="1" si="10"/>
        <v>0.12234353930954224</v>
      </c>
      <c r="AU74" s="195">
        <f t="shared" ca="1" si="22"/>
        <v>0.12234353930954224</v>
      </c>
      <c r="AV74" s="196">
        <f t="shared" ca="1" si="14"/>
        <v>2</v>
      </c>
      <c r="AW74" s="162"/>
      <c r="AX74" s="47"/>
      <c r="AY74" s="47"/>
      <c r="AZ74" s="47"/>
      <c r="BA74" s="47"/>
      <c r="BB74" s="47"/>
      <c r="BC74" s="47"/>
      <c r="BD74" s="47"/>
      <c r="BE74" s="47"/>
      <c r="BF74" s="47"/>
      <c r="BG74" s="47"/>
    </row>
    <row r="75" spans="2:59" s="161" customFormat="1" ht="17" customHeight="1">
      <c r="B75" s="47"/>
      <c r="C75" s="47"/>
      <c r="D75" s="47"/>
      <c r="E75" s="47"/>
      <c r="F75" s="47"/>
      <c r="G75" s="47"/>
      <c r="H75" s="47"/>
      <c r="I75" s="47"/>
      <c r="J75" s="47"/>
      <c r="K75" s="47"/>
      <c r="L75" s="47"/>
      <c r="M75" s="47"/>
      <c r="N75" s="47"/>
      <c r="O75" s="47"/>
      <c r="P75" s="47"/>
      <c r="Q75" s="47"/>
      <c r="R75" s="47"/>
      <c r="S75" s="47"/>
      <c r="T75" s="47"/>
      <c r="U75" s="47"/>
      <c r="V75" s="47"/>
      <c r="W75" s="47"/>
      <c r="X75" s="47"/>
      <c r="Y75" s="47"/>
      <c r="Z75" s="495"/>
      <c r="AA75" s="47"/>
      <c r="AB75" s="188">
        <f>'COVID-19 Cases'!$B73</f>
        <v>43955</v>
      </c>
      <c r="AC75" s="189">
        <f>'COVID-19 Cases'!D73</f>
        <v>17.292261347162235</v>
      </c>
      <c r="AD75" s="190">
        <f>'COVID-19 Cases'!E73</f>
        <v>56.727646669825432</v>
      </c>
      <c r="AE75" s="191">
        <f>'COVID-19 Cases'!F73</f>
        <v>5.1974756774390007</v>
      </c>
      <c r="AF75" s="192">
        <f t="shared" ca="1" si="18"/>
        <v>0.71330578057044225</v>
      </c>
      <c r="AG75" s="193">
        <f t="shared" ca="1" si="19"/>
        <v>2.3400154251302991</v>
      </c>
      <c r="AH75" s="194">
        <f t="shared" ca="1" si="20"/>
        <v>0.32484222983993755</v>
      </c>
      <c r="AI75" s="195">
        <f t="shared" ca="1" si="3"/>
        <v>3.3781634355406789</v>
      </c>
      <c r="AJ75" s="196">
        <f t="shared" ca="1" si="12"/>
        <v>200</v>
      </c>
      <c r="AL75" s="192">
        <f t="shared" ca="1" si="15"/>
        <v>0</v>
      </c>
      <c r="AM75" s="193">
        <f t="shared" ca="1" si="16"/>
        <v>0</v>
      </c>
      <c r="AN75" s="194">
        <f t="shared" ca="1" si="17"/>
        <v>0.11694320274237752</v>
      </c>
      <c r="AO75" s="195">
        <f t="shared" ca="1" si="21"/>
        <v>0.11694320274237752</v>
      </c>
      <c r="AP75" s="196">
        <f t="shared" ca="1" si="13"/>
        <v>2</v>
      </c>
      <c r="AQ75" s="47"/>
      <c r="AR75" s="192">
        <f t="shared" ca="1" si="8"/>
        <v>0</v>
      </c>
      <c r="AS75" s="193">
        <f t="shared" ca="1" si="9"/>
        <v>0</v>
      </c>
      <c r="AT75" s="194">
        <f t="shared" ca="1" si="10"/>
        <v>0.11694320274237752</v>
      </c>
      <c r="AU75" s="195">
        <f t="shared" ca="1" si="22"/>
        <v>0.11694320274237752</v>
      </c>
      <c r="AV75" s="196">
        <f t="shared" ca="1" si="14"/>
        <v>2</v>
      </c>
      <c r="AW75" s="162"/>
      <c r="AX75" s="47"/>
      <c r="AY75" s="47"/>
      <c r="AZ75" s="47"/>
      <c r="BA75" s="47"/>
      <c r="BB75" s="47"/>
      <c r="BC75" s="47"/>
      <c r="BD75" s="47"/>
      <c r="BE75" s="47"/>
      <c r="BF75" s="47"/>
      <c r="BG75" s="47"/>
    </row>
    <row r="76" spans="2:59" s="161" customFormat="1" ht="17" customHeight="1">
      <c r="B76" s="47"/>
      <c r="C76" s="47"/>
      <c r="D76" s="47"/>
      <c r="E76" s="47"/>
      <c r="F76" s="47"/>
      <c r="G76" s="47"/>
      <c r="H76" s="47"/>
      <c r="I76" s="47"/>
      <c r="J76" s="47"/>
      <c r="K76" s="47"/>
      <c r="L76" s="47"/>
      <c r="M76" s="47"/>
      <c r="N76" s="47"/>
      <c r="O76" s="47"/>
      <c r="P76" s="47"/>
      <c r="Q76" s="47"/>
      <c r="R76" s="47"/>
      <c r="S76" s="47"/>
      <c r="T76" s="47"/>
      <c r="U76" s="47"/>
      <c r="V76" s="47"/>
      <c r="W76" s="47"/>
      <c r="X76" s="47"/>
      <c r="Y76" s="47"/>
      <c r="Z76" s="495"/>
      <c r="AA76" s="47"/>
      <c r="AB76" s="188">
        <f>'COVID-19 Cases'!$B74</f>
        <v>43956</v>
      </c>
      <c r="AC76" s="189">
        <f>'COVID-19 Cases'!D74</f>
        <v>17.681669945612143</v>
      </c>
      <c r="AD76" s="190">
        <f>'COVID-19 Cases'!E74</f>
        <v>55.36091834901459</v>
      </c>
      <c r="AE76" s="191">
        <f>'COVID-19 Cases'!F74</f>
        <v>4.9691989993879631</v>
      </c>
      <c r="AF76" s="192">
        <f t="shared" ref="AF76:AF107" ca="1" si="23">$AF$8*AC76</f>
        <v>0.7293688852565009</v>
      </c>
      <c r="AG76" s="193">
        <f t="shared" ref="AG76:AG107" ca="1" si="24">$AG$8*AD76</f>
        <v>2.2836378818968521</v>
      </c>
      <c r="AH76" s="194">
        <f t="shared" ref="AH76:AH107" ca="1" si="25">$AH$8*AE76</f>
        <v>0.31057493746174769</v>
      </c>
      <c r="AI76" s="195">
        <f t="shared" ca="1" si="3"/>
        <v>3.3235817046151008</v>
      </c>
      <c r="AJ76" s="196">
        <f t="shared" ca="1" si="12"/>
        <v>200</v>
      </c>
      <c r="AL76" s="192">
        <f t="shared" ca="1" si="15"/>
        <v>0</v>
      </c>
      <c r="AM76" s="193">
        <f t="shared" ca="1" si="16"/>
        <v>0</v>
      </c>
      <c r="AN76" s="194">
        <f t="shared" ca="1" si="17"/>
        <v>0.11180697748622917</v>
      </c>
      <c r="AO76" s="195">
        <f t="shared" ca="1" si="21"/>
        <v>0.11180697748622917</v>
      </c>
      <c r="AP76" s="196">
        <f t="shared" ca="1" si="13"/>
        <v>2</v>
      </c>
      <c r="AQ76" s="47"/>
      <c r="AR76" s="192">
        <f t="shared" ca="1" si="8"/>
        <v>0</v>
      </c>
      <c r="AS76" s="193">
        <f t="shared" ca="1" si="9"/>
        <v>0</v>
      </c>
      <c r="AT76" s="194">
        <f t="shared" ca="1" si="10"/>
        <v>0.11180697748622917</v>
      </c>
      <c r="AU76" s="195">
        <f t="shared" ca="1" si="22"/>
        <v>0.11180697748622917</v>
      </c>
      <c r="AV76" s="196">
        <f t="shared" ca="1" si="14"/>
        <v>2</v>
      </c>
      <c r="AW76" s="162"/>
      <c r="AX76" s="47"/>
      <c r="AY76" s="47"/>
      <c r="AZ76" s="47"/>
      <c r="BA76" s="47"/>
      <c r="BB76" s="47"/>
      <c r="BC76" s="47"/>
      <c r="BD76" s="47"/>
      <c r="BE76" s="47"/>
      <c r="BF76" s="47"/>
      <c r="BG76" s="47"/>
    </row>
    <row r="77" spans="2:59" s="161" customFormat="1" ht="17" customHeight="1">
      <c r="B77" s="47"/>
      <c r="C77" s="47"/>
      <c r="D77" s="47"/>
      <c r="E77" s="47"/>
      <c r="F77" s="47"/>
      <c r="G77" s="47"/>
      <c r="H77" s="47"/>
      <c r="I77" s="47"/>
      <c r="J77" s="47"/>
      <c r="K77" s="47"/>
      <c r="L77" s="47"/>
      <c r="M77" s="47"/>
      <c r="N77" s="47"/>
      <c r="O77" s="47"/>
      <c r="P77" s="47"/>
      <c r="Q77" s="47"/>
      <c r="R77" s="47"/>
      <c r="S77" s="47"/>
      <c r="T77" s="47"/>
      <c r="U77" s="47"/>
      <c r="V77" s="47"/>
      <c r="W77" s="47"/>
      <c r="X77" s="47"/>
      <c r="Y77" s="47"/>
      <c r="Z77" s="495"/>
      <c r="AA77" s="47"/>
      <c r="AB77" s="188">
        <f>'COVID-19 Cases'!$B75</f>
        <v>43957</v>
      </c>
      <c r="AC77" s="189">
        <f>'COVID-19 Cases'!D75</f>
        <v>19.100889118214852</v>
      </c>
      <c r="AD77" s="190">
        <f>'COVID-19 Cases'!E75</f>
        <v>55.043848453576402</v>
      </c>
      <c r="AE77" s="191">
        <f>'COVID-19 Cases'!F75</f>
        <v>4.7623097842555442</v>
      </c>
      <c r="AF77" s="192">
        <f t="shared" ca="1" si="23"/>
        <v>0.7879116761263627</v>
      </c>
      <c r="AG77" s="193">
        <f t="shared" ca="1" si="24"/>
        <v>2.2705587487100267</v>
      </c>
      <c r="AH77" s="194">
        <f t="shared" ca="1" si="25"/>
        <v>0.29764436151597151</v>
      </c>
      <c r="AI77" s="195">
        <f t="shared" ref="AI77:AI96" ca="1" si="26">SUM(AF77:AH77)</f>
        <v>3.3561147863523608</v>
      </c>
      <c r="AJ77" s="196">
        <f t="shared" ca="1" si="12"/>
        <v>200</v>
      </c>
      <c r="AL77" s="192">
        <f t="shared" ca="1" si="15"/>
        <v>0</v>
      </c>
      <c r="AM77" s="193">
        <f t="shared" ca="1" si="16"/>
        <v>0</v>
      </c>
      <c r="AN77" s="194">
        <f t="shared" ca="1" si="17"/>
        <v>0.10715197014574974</v>
      </c>
      <c r="AO77" s="195">
        <f t="shared" ca="1" si="21"/>
        <v>0.10715197014574974</v>
      </c>
      <c r="AP77" s="196">
        <f t="shared" ca="1" si="13"/>
        <v>2</v>
      </c>
      <c r="AQ77" s="47"/>
      <c r="AR77" s="192">
        <f t="shared" ref="AR77:AR132" ca="1" si="27">$AR$8*AC77</f>
        <v>0</v>
      </c>
      <c r="AS77" s="193">
        <f t="shared" ref="AS77:AS132" ca="1" si="28">$AS$8*AD77</f>
        <v>0</v>
      </c>
      <c r="AT77" s="194">
        <f t="shared" ref="AT77:AT132" ca="1" si="29">$AT$8*AE77</f>
        <v>0.10715197014574974</v>
      </c>
      <c r="AU77" s="195">
        <f t="shared" ca="1" si="22"/>
        <v>0.10715197014574974</v>
      </c>
      <c r="AV77" s="196">
        <f t="shared" ca="1" si="14"/>
        <v>2</v>
      </c>
      <c r="AW77" s="162"/>
      <c r="AX77" s="47"/>
      <c r="AY77" s="47"/>
      <c r="AZ77" s="47"/>
      <c r="BA77" s="47"/>
      <c r="BB77" s="47"/>
      <c r="BC77" s="47"/>
      <c r="BD77" s="47"/>
      <c r="BE77" s="47"/>
      <c r="BF77" s="47"/>
      <c r="BG77" s="47"/>
    </row>
    <row r="78" spans="2:59" s="161" customFormat="1" ht="17" customHeight="1">
      <c r="B78" s="47"/>
      <c r="C78" s="47"/>
      <c r="D78" s="47"/>
      <c r="E78" s="47"/>
      <c r="F78" s="47"/>
      <c r="G78" s="47"/>
      <c r="H78" s="47"/>
      <c r="I78" s="47"/>
      <c r="J78" s="47"/>
      <c r="K78" s="47"/>
      <c r="L78" s="47"/>
      <c r="M78" s="47"/>
      <c r="N78" s="47"/>
      <c r="O78" s="47"/>
      <c r="P78" s="47"/>
      <c r="Q78" s="47"/>
      <c r="R78" s="47"/>
      <c r="S78" s="47"/>
      <c r="T78" s="47"/>
      <c r="U78" s="47"/>
      <c r="V78" s="47"/>
      <c r="W78" s="47"/>
      <c r="X78" s="47"/>
      <c r="Y78" s="47"/>
      <c r="Z78" s="495"/>
      <c r="AA78" s="47"/>
      <c r="AB78" s="188">
        <f>'COVID-19 Cases'!$B76</f>
        <v>43958</v>
      </c>
      <c r="AC78" s="189">
        <f>'COVID-19 Cases'!D76</f>
        <v>21.453731396917554</v>
      </c>
      <c r="AD78" s="190">
        <f>'COVID-19 Cases'!E76</f>
        <v>55.745855316930083</v>
      </c>
      <c r="AE78" s="191">
        <f>'COVID-19 Cases'!F76</f>
        <v>4.5851342433844726</v>
      </c>
      <c r="AF78" s="192">
        <f t="shared" ca="1" si="23"/>
        <v>0.88496642012284921</v>
      </c>
      <c r="AG78" s="193">
        <f t="shared" ca="1" si="24"/>
        <v>2.2995165318233659</v>
      </c>
      <c r="AH78" s="194">
        <f t="shared" ca="1" si="25"/>
        <v>0.28657089021152954</v>
      </c>
      <c r="AI78" s="195">
        <f t="shared" ca="1" si="26"/>
        <v>3.4710538421577448</v>
      </c>
      <c r="AJ78" s="196">
        <f t="shared" ref="AJ78:AJ132" ca="1" si="30">AJ77</f>
        <v>200</v>
      </c>
      <c r="AL78" s="192">
        <f t="shared" ca="1" si="15"/>
        <v>0</v>
      </c>
      <c r="AM78" s="193">
        <f t="shared" ca="1" si="16"/>
        <v>0</v>
      </c>
      <c r="AN78" s="194">
        <f t="shared" ca="1" si="17"/>
        <v>0.10316552047615063</v>
      </c>
      <c r="AO78" s="195">
        <f t="shared" ca="1" si="21"/>
        <v>0.10316552047615063</v>
      </c>
      <c r="AP78" s="196">
        <f t="shared" ref="AP78:AP132" ca="1" si="31">AP77</f>
        <v>2</v>
      </c>
      <c r="AQ78" s="47"/>
      <c r="AR78" s="192">
        <f t="shared" ca="1" si="27"/>
        <v>0</v>
      </c>
      <c r="AS78" s="193">
        <f t="shared" ca="1" si="28"/>
        <v>0</v>
      </c>
      <c r="AT78" s="194">
        <f t="shared" ca="1" si="29"/>
        <v>0.10316552047615063</v>
      </c>
      <c r="AU78" s="195">
        <f t="shared" ca="1" si="22"/>
        <v>0.10316552047615063</v>
      </c>
      <c r="AV78" s="196">
        <f t="shared" ref="AV78:AV132" ca="1" si="32">AV77</f>
        <v>2</v>
      </c>
      <c r="AW78" s="162"/>
      <c r="AX78" s="47"/>
      <c r="AY78" s="47"/>
      <c r="AZ78" s="47"/>
      <c r="BA78" s="47"/>
      <c r="BB78" s="47"/>
      <c r="BC78" s="47"/>
      <c r="BD78" s="47"/>
      <c r="BE78" s="47"/>
      <c r="BF78" s="47"/>
      <c r="BG78" s="47"/>
    </row>
    <row r="79" spans="2:59" s="161" customFormat="1" ht="17" customHeight="1">
      <c r="B79" s="47"/>
      <c r="C79" s="47"/>
      <c r="D79" s="47"/>
      <c r="E79" s="47"/>
      <c r="F79" s="47"/>
      <c r="G79" s="47"/>
      <c r="H79" s="47"/>
      <c r="I79" s="47"/>
      <c r="J79" s="47"/>
      <c r="K79" s="47"/>
      <c r="L79" s="47"/>
      <c r="M79" s="47"/>
      <c r="N79" s="47"/>
      <c r="O79" s="47"/>
      <c r="P79" s="47"/>
      <c r="Q79" s="47"/>
      <c r="R79" s="47"/>
      <c r="S79" s="47"/>
      <c r="T79" s="47"/>
      <c r="U79" s="47"/>
      <c r="V79" s="47"/>
      <c r="W79" s="47"/>
      <c r="X79" s="47"/>
      <c r="Y79" s="47"/>
      <c r="Z79" s="495"/>
      <c r="AA79" s="47"/>
      <c r="AB79" s="188">
        <f>'COVID-19 Cases'!$B77</f>
        <v>43959</v>
      </c>
      <c r="AC79" s="189">
        <f>'COVID-19 Cases'!D77</f>
        <v>24.72486398787359</v>
      </c>
      <c r="AD79" s="190">
        <f>'COVID-19 Cases'!E77</f>
        <v>57.499425200884531</v>
      </c>
      <c r="AE79" s="191">
        <f>'COVID-19 Cases'!F77</f>
        <v>4.4445745244736825</v>
      </c>
      <c r="AF79" s="192">
        <f t="shared" ca="1" si="23"/>
        <v>1.0199006394997856</v>
      </c>
      <c r="AG79" s="193">
        <f t="shared" ca="1" si="24"/>
        <v>2.3718512895364872</v>
      </c>
      <c r="AH79" s="194">
        <f t="shared" ca="1" si="25"/>
        <v>0.27778590777960516</v>
      </c>
      <c r="AI79" s="195">
        <f t="shared" ca="1" si="26"/>
        <v>3.669537836815878</v>
      </c>
      <c r="AJ79" s="196">
        <f t="shared" ca="1" si="30"/>
        <v>200</v>
      </c>
      <c r="AL79" s="192">
        <f ca="1">$AL$8*AC79</f>
        <v>0</v>
      </c>
      <c r="AM79" s="193">
        <f ca="1">$AM$8*AD79</f>
        <v>0</v>
      </c>
      <c r="AN79" s="194">
        <f ca="1">$AN$8*AE79</f>
        <v>0.10000292680065785</v>
      </c>
      <c r="AO79" s="195">
        <f t="shared" ca="1" si="21"/>
        <v>0.10000292680065785</v>
      </c>
      <c r="AP79" s="196">
        <f t="shared" ca="1" si="31"/>
        <v>2</v>
      </c>
      <c r="AQ79" s="47"/>
      <c r="AR79" s="192">
        <f t="shared" ca="1" si="27"/>
        <v>0</v>
      </c>
      <c r="AS79" s="193">
        <f t="shared" ca="1" si="28"/>
        <v>0</v>
      </c>
      <c r="AT79" s="194">
        <f t="shared" ca="1" si="29"/>
        <v>0.10000292680065785</v>
      </c>
      <c r="AU79" s="195">
        <f t="shared" ca="1" si="22"/>
        <v>0.10000292680065785</v>
      </c>
      <c r="AV79" s="196">
        <f t="shared" ca="1" si="32"/>
        <v>2</v>
      </c>
      <c r="AW79" s="162"/>
      <c r="AX79" s="47"/>
      <c r="AY79" s="47"/>
      <c r="AZ79" s="47"/>
      <c r="BA79" s="47"/>
      <c r="BB79" s="47"/>
      <c r="BC79" s="47"/>
      <c r="BD79" s="47"/>
      <c r="BE79" s="47"/>
      <c r="BF79" s="47"/>
      <c r="BG79" s="47"/>
    </row>
    <row r="80" spans="2:59" s="161" customFormat="1" ht="17" customHeight="1">
      <c r="B80" s="47"/>
      <c r="C80" s="47"/>
      <c r="D80" s="47"/>
      <c r="E80" s="47"/>
      <c r="F80" s="47"/>
      <c r="G80" s="47"/>
      <c r="H80" s="47"/>
      <c r="I80" s="47"/>
      <c r="J80" s="47"/>
      <c r="K80" s="47"/>
      <c r="L80" s="47"/>
      <c r="M80" s="47"/>
      <c r="N80" s="47"/>
      <c r="O80" s="47"/>
      <c r="P80" s="47"/>
      <c r="Q80" s="47"/>
      <c r="R80" s="47"/>
      <c r="S80" s="47"/>
      <c r="T80" s="47"/>
      <c r="U80" s="47"/>
      <c r="V80" s="47"/>
      <c r="W80" s="47"/>
      <c r="X80" s="47"/>
      <c r="Y80" s="47"/>
      <c r="Z80" s="495"/>
      <c r="AA80" s="47"/>
      <c r="AB80" s="188">
        <f>'COVID-19 Cases'!$B78</f>
        <v>43960</v>
      </c>
      <c r="AC80" s="189">
        <f>'COVID-19 Cases'!D78</f>
        <v>28.974329226634119</v>
      </c>
      <c r="AD80" s="190">
        <f>'COVID-19 Cases'!E78</f>
        <v>60.400494462176184</v>
      </c>
      <c r="AE80" s="191">
        <f>'COVID-19 Cases'!F78</f>
        <v>4.3469659699524827</v>
      </c>
      <c r="AF80" s="192">
        <f t="shared" ca="1" si="23"/>
        <v>1.1951910805986574</v>
      </c>
      <c r="AG80" s="193">
        <f t="shared" ca="1" si="24"/>
        <v>2.4915203965647676</v>
      </c>
      <c r="AH80" s="194">
        <f t="shared" ca="1" si="25"/>
        <v>0.27168537312203017</v>
      </c>
      <c r="AI80" s="195">
        <f t="shared" ca="1" si="26"/>
        <v>3.9583968502854554</v>
      </c>
      <c r="AJ80" s="196">
        <f t="shared" ca="1" si="30"/>
        <v>200</v>
      </c>
      <c r="AL80" s="192">
        <f t="shared" ref="AL80:AL132" ca="1" si="33">$AL$8*AC80</f>
        <v>0</v>
      </c>
      <c r="AM80" s="193">
        <f t="shared" ref="AM80:AM132" ca="1" si="34">$AM$8*AD80</f>
        <v>0</v>
      </c>
      <c r="AN80" s="194">
        <f t="shared" ref="AN80:AN132" ca="1" si="35">$AN$8*AE80</f>
        <v>9.7806734323930861E-2</v>
      </c>
      <c r="AO80" s="195">
        <f t="shared" ca="1" si="21"/>
        <v>9.7806734323930861E-2</v>
      </c>
      <c r="AP80" s="196">
        <f t="shared" ca="1" si="31"/>
        <v>2</v>
      </c>
      <c r="AQ80" s="47"/>
      <c r="AR80" s="192">
        <f t="shared" ca="1" si="27"/>
        <v>0</v>
      </c>
      <c r="AS80" s="193">
        <f t="shared" ca="1" si="28"/>
        <v>0</v>
      </c>
      <c r="AT80" s="194">
        <f t="shared" ca="1" si="29"/>
        <v>9.7806734323930861E-2</v>
      </c>
      <c r="AU80" s="195">
        <f t="shared" ca="1" si="22"/>
        <v>9.7806734323930861E-2</v>
      </c>
      <c r="AV80" s="196">
        <f t="shared" ca="1" si="32"/>
        <v>2</v>
      </c>
      <c r="AW80" s="162"/>
      <c r="AX80" s="47"/>
      <c r="AY80" s="47"/>
      <c r="AZ80" s="47"/>
      <c r="BA80" s="47"/>
      <c r="BB80" s="47"/>
      <c r="BC80" s="47"/>
      <c r="BD80" s="47"/>
      <c r="BE80" s="47"/>
      <c r="BF80" s="47"/>
      <c r="BG80" s="47"/>
    </row>
    <row r="81" spans="2:59" s="161" customFormat="1" ht="17" customHeight="1">
      <c r="B81" s="47"/>
      <c r="C81" s="47"/>
      <c r="D81" s="47"/>
      <c r="E81" s="47"/>
      <c r="F81" s="47"/>
      <c r="G81" s="47"/>
      <c r="H81" s="47"/>
      <c r="I81" s="47"/>
      <c r="J81" s="47"/>
      <c r="K81" s="47"/>
      <c r="L81" s="47"/>
      <c r="M81" s="47"/>
      <c r="N81" s="47"/>
      <c r="O81" s="47"/>
      <c r="P81" s="47"/>
      <c r="Q81" s="47"/>
      <c r="R81" s="47"/>
      <c r="S81" s="47"/>
      <c r="T81" s="47"/>
      <c r="U81" s="47"/>
      <c r="V81" s="47"/>
      <c r="W81" s="47"/>
      <c r="X81" s="47"/>
      <c r="Y81" s="47"/>
      <c r="Z81" s="495"/>
      <c r="AA81" s="47"/>
      <c r="AB81" s="188">
        <f>'COVID-19 Cases'!$B79</f>
        <v>43961</v>
      </c>
      <c r="AC81" s="189">
        <f>'COVID-19 Cases'!D79</f>
        <v>34.33984946148199</v>
      </c>
      <c r="AD81" s="190">
        <f>'COVID-19 Cases'!E79</f>
        <v>64.615177754267791</v>
      </c>
      <c r="AE81" s="191">
        <f>'COVID-19 Cases'!F79</f>
        <v>4.2988337302551614</v>
      </c>
      <c r="AF81" s="192">
        <f t="shared" ca="1" si="23"/>
        <v>1.416518790286132</v>
      </c>
      <c r="AG81" s="193">
        <f t="shared" ca="1" si="24"/>
        <v>2.6653760823635464</v>
      </c>
      <c r="AH81" s="194">
        <f t="shared" ca="1" si="25"/>
        <v>0.26867710814094758</v>
      </c>
      <c r="AI81" s="195">
        <f t="shared" ca="1" si="26"/>
        <v>4.350571980790626</v>
      </c>
      <c r="AJ81" s="196">
        <f t="shared" ca="1" si="30"/>
        <v>200</v>
      </c>
      <c r="AL81" s="192">
        <f t="shared" ca="1" si="33"/>
        <v>0</v>
      </c>
      <c r="AM81" s="193">
        <f t="shared" ca="1" si="34"/>
        <v>0</v>
      </c>
      <c r="AN81" s="194">
        <f t="shared" ca="1" si="35"/>
        <v>9.672375893074113E-2</v>
      </c>
      <c r="AO81" s="195">
        <f t="shared" ca="1" si="21"/>
        <v>9.672375893074113E-2</v>
      </c>
      <c r="AP81" s="196">
        <f t="shared" ca="1" si="31"/>
        <v>2</v>
      </c>
      <c r="AQ81" s="47"/>
      <c r="AR81" s="192">
        <f t="shared" ca="1" si="27"/>
        <v>0</v>
      </c>
      <c r="AS81" s="193">
        <f t="shared" ca="1" si="28"/>
        <v>0</v>
      </c>
      <c r="AT81" s="194">
        <f t="shared" ca="1" si="29"/>
        <v>9.672375893074113E-2</v>
      </c>
      <c r="AU81" s="195">
        <f t="shared" ca="1" si="22"/>
        <v>9.672375893074113E-2</v>
      </c>
      <c r="AV81" s="196">
        <f t="shared" ca="1" si="32"/>
        <v>2</v>
      </c>
      <c r="AW81" s="162"/>
      <c r="AX81" s="47"/>
      <c r="AY81" s="47"/>
      <c r="AZ81" s="47"/>
      <c r="BA81" s="47"/>
      <c r="BB81" s="47"/>
      <c r="BC81" s="47"/>
      <c r="BD81" s="47"/>
      <c r="BE81" s="47"/>
      <c r="BF81" s="47"/>
      <c r="BG81" s="47"/>
    </row>
    <row r="82" spans="2:59" s="161" customFormat="1" ht="17" customHeight="1">
      <c r="B82" s="47"/>
      <c r="C82" s="47"/>
      <c r="D82" s="47"/>
      <c r="E82" s="47"/>
      <c r="F82" s="47"/>
      <c r="G82" s="47"/>
      <c r="H82" s="47"/>
      <c r="I82" s="47"/>
      <c r="J82" s="47"/>
      <c r="K82" s="47"/>
      <c r="L82" s="47"/>
      <c r="M82" s="47"/>
      <c r="N82" s="47"/>
      <c r="O82" s="47"/>
      <c r="P82" s="47"/>
      <c r="Q82" s="47"/>
      <c r="R82" s="47"/>
      <c r="S82" s="47"/>
      <c r="T82" s="47"/>
      <c r="U82" s="47"/>
      <c r="V82" s="47"/>
      <c r="W82" s="47"/>
      <c r="X82" s="47"/>
      <c r="Y82" s="47"/>
      <c r="Z82" s="495"/>
      <c r="AA82" s="47"/>
      <c r="AB82" s="188">
        <f>'COVID-19 Cases'!$B80</f>
        <v>43962</v>
      </c>
      <c r="AC82" s="189">
        <f>'COVID-19 Cases'!D80</f>
        <v>41.047019494422074</v>
      </c>
      <c r="AD82" s="190">
        <f>'COVID-19 Cases'!E80</f>
        <v>70.393418446233753</v>
      </c>
      <c r="AE82" s="191">
        <f>'COVID-19 Cases'!F80</f>
        <v>4.3076288960526812</v>
      </c>
      <c r="AF82" s="192">
        <f t="shared" ca="1" si="23"/>
        <v>1.6931895541449107</v>
      </c>
      <c r="AG82" s="193">
        <f t="shared" ca="1" si="24"/>
        <v>2.9037285109071425</v>
      </c>
      <c r="AH82" s="194">
        <f t="shared" ca="1" si="25"/>
        <v>0.26922680600329257</v>
      </c>
      <c r="AI82" s="195">
        <f t="shared" ca="1" si="26"/>
        <v>4.8661448710553454</v>
      </c>
      <c r="AJ82" s="196">
        <f t="shared" ca="1" si="30"/>
        <v>200</v>
      </c>
      <c r="AL82" s="192">
        <f t="shared" ca="1" si="33"/>
        <v>0</v>
      </c>
      <c r="AM82" s="193">
        <f t="shared" ca="1" si="34"/>
        <v>0</v>
      </c>
      <c r="AN82" s="194">
        <f t="shared" ca="1" si="35"/>
        <v>9.6921650161185327E-2</v>
      </c>
      <c r="AO82" s="195">
        <f t="shared" ca="1" si="21"/>
        <v>9.6921650161185327E-2</v>
      </c>
      <c r="AP82" s="196">
        <f t="shared" ca="1" si="31"/>
        <v>2</v>
      </c>
      <c r="AQ82" s="47"/>
      <c r="AR82" s="192">
        <f t="shared" ca="1" si="27"/>
        <v>0</v>
      </c>
      <c r="AS82" s="193">
        <f t="shared" ca="1" si="28"/>
        <v>0</v>
      </c>
      <c r="AT82" s="194">
        <f t="shared" ca="1" si="29"/>
        <v>9.6921650161185327E-2</v>
      </c>
      <c r="AU82" s="195">
        <f t="shared" ca="1" si="22"/>
        <v>9.6921650161185327E-2</v>
      </c>
      <c r="AV82" s="196">
        <f t="shared" ca="1" si="32"/>
        <v>2</v>
      </c>
      <c r="AW82" s="162"/>
      <c r="AX82" s="47"/>
      <c r="AY82" s="47"/>
      <c r="AZ82" s="47"/>
      <c r="BA82" s="47"/>
      <c r="BB82" s="47"/>
      <c r="BC82" s="47"/>
      <c r="BD82" s="47"/>
      <c r="BE82" s="47"/>
      <c r="BF82" s="47"/>
      <c r="BG82" s="47"/>
    </row>
    <row r="83" spans="2:59" s="161" customFormat="1" ht="17" customHeight="1">
      <c r="B83" s="47"/>
      <c r="C83" s="47"/>
      <c r="D83" s="47"/>
      <c r="E83" s="47"/>
      <c r="F83" s="47"/>
      <c r="G83" s="47"/>
      <c r="H83" s="47"/>
      <c r="I83" s="47"/>
      <c r="J83" s="47"/>
      <c r="K83" s="47"/>
      <c r="L83" s="47"/>
      <c r="M83" s="47"/>
      <c r="N83" s="47"/>
      <c r="O83" s="47"/>
      <c r="P83" s="47"/>
      <c r="Q83" s="47"/>
      <c r="R83" s="47"/>
      <c r="S83" s="47"/>
      <c r="T83" s="47"/>
      <c r="U83" s="47"/>
      <c r="V83" s="47"/>
      <c r="W83" s="47"/>
      <c r="X83" s="47"/>
      <c r="Y83" s="47"/>
      <c r="Z83" s="495"/>
      <c r="AA83" s="47"/>
      <c r="AB83" s="188">
        <f>'COVID-19 Cases'!$B81</f>
        <v>43963</v>
      </c>
      <c r="AC83" s="189">
        <f>'COVID-19 Cases'!D81</f>
        <v>49.428514911662454</v>
      </c>
      <c r="AD83" s="190">
        <f>'COVID-19 Cases'!E81</f>
        <v>78.091032969041635</v>
      </c>
      <c r="AE83" s="191">
        <f>'COVID-19 Cases'!F81</f>
        <v>4.3825210682944853</v>
      </c>
      <c r="AF83" s="192">
        <f t="shared" ca="1" si="23"/>
        <v>2.0389262401060764</v>
      </c>
      <c r="AG83" s="193">
        <f t="shared" ca="1" si="24"/>
        <v>3.2212551099729674</v>
      </c>
      <c r="AH83" s="194">
        <f t="shared" ca="1" si="25"/>
        <v>0.27390756676840533</v>
      </c>
      <c r="AI83" s="195">
        <f t="shared" ca="1" si="26"/>
        <v>5.5340889168474492</v>
      </c>
      <c r="AJ83" s="196">
        <f t="shared" ca="1" si="30"/>
        <v>200</v>
      </c>
      <c r="AL83" s="192">
        <f t="shared" ca="1" si="33"/>
        <v>0</v>
      </c>
      <c r="AM83" s="193">
        <f t="shared" ca="1" si="34"/>
        <v>0</v>
      </c>
      <c r="AN83" s="194">
        <f t="shared" ca="1" si="35"/>
        <v>9.8606724036625917E-2</v>
      </c>
      <c r="AO83" s="195">
        <f t="shared" ca="1" si="21"/>
        <v>9.8606724036625917E-2</v>
      </c>
      <c r="AP83" s="196">
        <f t="shared" ca="1" si="31"/>
        <v>2</v>
      </c>
      <c r="AQ83" s="47"/>
      <c r="AR83" s="192">
        <f t="shared" ca="1" si="27"/>
        <v>0</v>
      </c>
      <c r="AS83" s="193">
        <f t="shared" ca="1" si="28"/>
        <v>0</v>
      </c>
      <c r="AT83" s="194">
        <f t="shared" ca="1" si="29"/>
        <v>9.8606724036625917E-2</v>
      </c>
      <c r="AU83" s="195">
        <f t="shared" ca="1" si="22"/>
        <v>9.8606724036625917E-2</v>
      </c>
      <c r="AV83" s="196">
        <f t="shared" ca="1" si="32"/>
        <v>2</v>
      </c>
      <c r="AW83" s="162"/>
      <c r="AX83" s="47"/>
      <c r="AY83" s="47"/>
      <c r="AZ83" s="47"/>
      <c r="BA83" s="47"/>
      <c r="BB83" s="47"/>
      <c r="BC83" s="47"/>
      <c r="BD83" s="47"/>
      <c r="BE83" s="47"/>
      <c r="BF83" s="47"/>
      <c r="BG83" s="47"/>
    </row>
    <row r="84" spans="2:59" s="161" customFormat="1" ht="17" customHeight="1">
      <c r="B84" s="47"/>
      <c r="C84" s="47"/>
      <c r="D84" s="47"/>
      <c r="E84" s="47"/>
      <c r="F84" s="47"/>
      <c r="G84" s="47"/>
      <c r="H84" s="47"/>
      <c r="I84" s="47"/>
      <c r="J84" s="47"/>
      <c r="K84" s="47"/>
      <c r="L84" s="47"/>
      <c r="M84" s="47"/>
      <c r="N84" s="47"/>
      <c r="O84" s="47"/>
      <c r="P84" s="47"/>
      <c r="Q84" s="47"/>
      <c r="R84" s="47"/>
      <c r="S84" s="47"/>
      <c r="T84" s="47"/>
      <c r="U84" s="47"/>
      <c r="V84" s="47"/>
      <c r="W84" s="47"/>
      <c r="X84" s="47"/>
      <c r="Y84" s="47"/>
      <c r="Z84" s="495"/>
      <c r="AA84" s="47"/>
      <c r="AB84" s="188">
        <f>'COVID-19 Cases'!$B82</f>
        <v>43964</v>
      </c>
      <c r="AC84" s="189">
        <f>'COVID-19 Cases'!D82</f>
        <v>59.954593667481447</v>
      </c>
      <c r="AD84" s="190">
        <f>'COVID-19 Cases'!E82</f>
        <v>88.202687541783718</v>
      </c>
      <c r="AE84" s="191">
        <f>'COVID-19 Cases'!F82</f>
        <v>4.5353310788567933</v>
      </c>
      <c r="AF84" s="192">
        <f t="shared" ca="1" si="23"/>
        <v>2.4731269887836098</v>
      </c>
      <c r="AG84" s="193">
        <f t="shared" ca="1" si="24"/>
        <v>3.6383608610985787</v>
      </c>
      <c r="AH84" s="194">
        <f t="shared" ca="1" si="25"/>
        <v>0.28345819242854958</v>
      </c>
      <c r="AI84" s="195">
        <f t="shared" ca="1" si="26"/>
        <v>6.394946042310738</v>
      </c>
      <c r="AJ84" s="196">
        <f t="shared" ca="1" si="30"/>
        <v>200</v>
      </c>
      <c r="AL84" s="192">
        <f t="shared" ca="1" si="33"/>
        <v>0</v>
      </c>
      <c r="AM84" s="193">
        <f t="shared" ca="1" si="34"/>
        <v>0</v>
      </c>
      <c r="AN84" s="194">
        <f t="shared" ca="1" si="35"/>
        <v>0.10204494927427785</v>
      </c>
      <c r="AO84" s="195">
        <f t="shared" ca="1" si="21"/>
        <v>0.10204494927427785</v>
      </c>
      <c r="AP84" s="196">
        <f t="shared" ca="1" si="31"/>
        <v>2</v>
      </c>
      <c r="AQ84" s="47"/>
      <c r="AR84" s="192">
        <f t="shared" ca="1" si="27"/>
        <v>0</v>
      </c>
      <c r="AS84" s="193">
        <f t="shared" ca="1" si="28"/>
        <v>0</v>
      </c>
      <c r="AT84" s="194">
        <f t="shared" ca="1" si="29"/>
        <v>0.10204494927427785</v>
      </c>
      <c r="AU84" s="195">
        <f t="shared" ca="1" si="22"/>
        <v>0.10204494927427785</v>
      </c>
      <c r="AV84" s="196">
        <f t="shared" ca="1" si="32"/>
        <v>2</v>
      </c>
      <c r="AW84" s="162"/>
      <c r="AX84" s="47"/>
      <c r="AY84" s="47"/>
      <c r="AZ84" s="47"/>
      <c r="BA84" s="47"/>
      <c r="BB84" s="47"/>
      <c r="BC84" s="47"/>
      <c r="BD84" s="47"/>
      <c r="BE84" s="47"/>
      <c r="BF84" s="47"/>
      <c r="BG84" s="47"/>
    </row>
    <row r="85" spans="2:59" s="161" customFormat="1" ht="17" customHeight="1">
      <c r="B85" s="47"/>
      <c r="C85" s="47"/>
      <c r="D85" s="47"/>
      <c r="E85" s="47"/>
      <c r="F85" s="47"/>
      <c r="G85" s="47"/>
      <c r="H85" s="47"/>
      <c r="I85" s="47"/>
      <c r="J85" s="47"/>
      <c r="K85" s="47"/>
      <c r="L85" s="47"/>
      <c r="M85" s="47"/>
      <c r="N85" s="47"/>
      <c r="O85" s="47"/>
      <c r="P85" s="47"/>
      <c r="Q85" s="47"/>
      <c r="R85" s="47"/>
      <c r="S85" s="47"/>
      <c r="T85" s="47"/>
      <c r="U85" s="47"/>
      <c r="V85" s="47"/>
      <c r="W85" s="47"/>
      <c r="X85" s="47"/>
      <c r="Y85" s="47"/>
      <c r="Z85" s="495"/>
      <c r="AA85" s="47"/>
      <c r="AB85" s="188">
        <f>'COVID-19 Cases'!$B83</f>
        <v>43965</v>
      </c>
      <c r="AC85" s="189">
        <f>'COVID-19 Cases'!D83</f>
        <v>73.278602276155823</v>
      </c>
      <c r="AD85" s="190">
        <f>'COVID-19 Cases'!E83</f>
        <v>101.40973143454633</v>
      </c>
      <c r="AE85" s="191">
        <f>'COVID-19 Cases'!F83</f>
        <v>4.7817050694426158</v>
      </c>
      <c r="AF85" s="192">
        <f t="shared" ca="1" si="23"/>
        <v>3.0227423438914278</v>
      </c>
      <c r="AG85" s="193">
        <f t="shared" ca="1" si="24"/>
        <v>4.1831514216750367</v>
      </c>
      <c r="AH85" s="194">
        <f t="shared" ca="1" si="25"/>
        <v>0.29885656684016348</v>
      </c>
      <c r="AI85" s="195">
        <f t="shared" ca="1" si="26"/>
        <v>7.504750332406628</v>
      </c>
      <c r="AJ85" s="196">
        <f t="shared" ca="1" si="30"/>
        <v>200</v>
      </c>
      <c r="AL85" s="192">
        <f t="shared" ca="1" si="33"/>
        <v>0</v>
      </c>
      <c r="AM85" s="193">
        <f t="shared" ca="1" si="34"/>
        <v>0</v>
      </c>
      <c r="AN85" s="194">
        <f t="shared" ca="1" si="35"/>
        <v>0.10758836406245885</v>
      </c>
      <c r="AO85" s="195">
        <f t="shared" ca="1" si="21"/>
        <v>0.10758836406245885</v>
      </c>
      <c r="AP85" s="196">
        <f t="shared" ca="1" si="31"/>
        <v>2</v>
      </c>
      <c r="AQ85" s="47"/>
      <c r="AR85" s="192">
        <f t="shared" ca="1" si="27"/>
        <v>0</v>
      </c>
      <c r="AS85" s="193">
        <f t="shared" ca="1" si="28"/>
        <v>0</v>
      </c>
      <c r="AT85" s="194">
        <f t="shared" ca="1" si="29"/>
        <v>0.10758836406245885</v>
      </c>
      <c r="AU85" s="195">
        <f t="shared" ca="1" si="22"/>
        <v>0.10758836406245885</v>
      </c>
      <c r="AV85" s="196">
        <f t="shared" ca="1" si="32"/>
        <v>2</v>
      </c>
      <c r="AW85" s="162"/>
      <c r="AX85" s="47"/>
      <c r="AY85" s="47"/>
      <c r="AZ85" s="47"/>
      <c r="BA85" s="47"/>
      <c r="BB85" s="47"/>
      <c r="BC85" s="47"/>
      <c r="BD85" s="47"/>
      <c r="BE85" s="47"/>
      <c r="BF85" s="47"/>
      <c r="BG85" s="47"/>
    </row>
    <row r="86" spans="2:59" s="161" customFormat="1" ht="17" customHeight="1">
      <c r="B86" s="47"/>
      <c r="C86" s="47"/>
      <c r="D86" s="47"/>
      <c r="E86" s="47"/>
      <c r="F86" s="47"/>
      <c r="G86" s="47"/>
      <c r="H86" s="47"/>
      <c r="I86" s="47"/>
      <c r="J86" s="47"/>
      <c r="K86" s="47"/>
      <c r="L86" s="47"/>
      <c r="M86" s="47"/>
      <c r="N86" s="47"/>
      <c r="O86" s="47"/>
      <c r="P86" s="47"/>
      <c r="Q86" s="47"/>
      <c r="R86" s="47"/>
      <c r="S86" s="47"/>
      <c r="T86" s="47"/>
      <c r="U86" s="47"/>
      <c r="V86" s="47"/>
      <c r="W86" s="47"/>
      <c r="X86" s="47"/>
      <c r="Y86" s="47"/>
      <c r="Z86" s="495"/>
      <c r="AA86" s="47"/>
      <c r="AB86" s="188">
        <f>'COVID-19 Cases'!$B84</f>
        <v>43966</v>
      </c>
      <c r="AC86" s="189">
        <f>'COVID-19 Cases'!D84</f>
        <v>88.091026317338361</v>
      </c>
      <c r="AD86" s="190">
        <f>'COVID-19 Cases'!E84</f>
        <v>116.68704193471432</v>
      </c>
      <c r="AE86" s="191">
        <f>'COVID-19 Cases'!F84</f>
        <v>5.1394059951534059</v>
      </c>
      <c r="AF86" s="192">
        <f t="shared" ca="1" si="23"/>
        <v>3.6337548355902074</v>
      </c>
      <c r="AG86" s="193">
        <f t="shared" ca="1" si="24"/>
        <v>4.8133404798069659</v>
      </c>
      <c r="AH86" s="194">
        <f t="shared" ca="1" si="25"/>
        <v>0.32121287469708787</v>
      </c>
      <c r="AI86" s="195">
        <f t="shared" ca="1" si="26"/>
        <v>8.7683081900942614</v>
      </c>
      <c r="AJ86" s="196">
        <f t="shared" ca="1" si="30"/>
        <v>200</v>
      </c>
      <c r="AL86" s="192">
        <f t="shared" ca="1" si="33"/>
        <v>0</v>
      </c>
      <c r="AM86" s="193">
        <f t="shared" ca="1" si="34"/>
        <v>0</v>
      </c>
      <c r="AN86" s="194">
        <f t="shared" ca="1" si="35"/>
        <v>0.11563663489095163</v>
      </c>
      <c r="AO86" s="195">
        <f t="shared" ca="1" si="21"/>
        <v>0.11563663489095163</v>
      </c>
      <c r="AP86" s="196">
        <f t="shared" ca="1" si="31"/>
        <v>2</v>
      </c>
      <c r="AQ86" s="47"/>
      <c r="AR86" s="192">
        <f t="shared" ca="1" si="27"/>
        <v>0</v>
      </c>
      <c r="AS86" s="193">
        <f t="shared" ca="1" si="28"/>
        <v>0</v>
      </c>
      <c r="AT86" s="194">
        <f t="shared" ca="1" si="29"/>
        <v>0.11563663489095163</v>
      </c>
      <c r="AU86" s="195">
        <f t="shared" ca="1" si="22"/>
        <v>0.11563663489095163</v>
      </c>
      <c r="AV86" s="196">
        <f t="shared" ca="1" si="32"/>
        <v>2</v>
      </c>
      <c r="AW86" s="162"/>
      <c r="AX86" s="47"/>
      <c r="AY86" s="47"/>
      <c r="AZ86" s="47"/>
      <c r="BA86" s="47"/>
      <c r="BB86" s="47"/>
      <c r="BC86" s="47"/>
      <c r="BD86" s="47"/>
      <c r="BE86" s="47"/>
      <c r="BF86" s="47"/>
      <c r="BG86" s="47"/>
    </row>
    <row r="87" spans="2:59" s="161" customFormat="1" ht="17" customHeight="1">
      <c r="B87" s="47"/>
      <c r="C87" s="47"/>
      <c r="D87" s="47"/>
      <c r="E87" s="47"/>
      <c r="F87" s="47"/>
      <c r="G87" s="47"/>
      <c r="H87" s="47"/>
      <c r="I87" s="47"/>
      <c r="J87" s="47"/>
      <c r="K87" s="47"/>
      <c r="L87" s="47"/>
      <c r="M87" s="47"/>
      <c r="N87" s="47"/>
      <c r="O87" s="47"/>
      <c r="P87" s="47"/>
      <c r="Q87" s="47"/>
      <c r="R87" s="47"/>
      <c r="S87" s="47"/>
      <c r="T87" s="47"/>
      <c r="U87" s="47"/>
      <c r="V87" s="47"/>
      <c r="W87" s="47"/>
      <c r="X87" s="47"/>
      <c r="Y87" s="47"/>
      <c r="Z87" s="495"/>
      <c r="AA87" s="47"/>
      <c r="AB87" s="188">
        <f>'COVID-19 Cases'!$B85</f>
        <v>43967</v>
      </c>
      <c r="AC87" s="189">
        <f>'COVID-19 Cases'!D85</f>
        <v>104.68686121499299</v>
      </c>
      <c r="AD87" s="190">
        <f>'COVID-19 Cases'!E85</f>
        <v>134.34276709081411</v>
      </c>
      <c r="AE87" s="191">
        <f>'COVID-19 Cases'!F85</f>
        <v>5.616317425924759</v>
      </c>
      <c r="AF87" s="192">
        <f t="shared" ca="1" si="23"/>
        <v>4.3183330251184611</v>
      </c>
      <c r="AG87" s="193">
        <f t="shared" ca="1" si="24"/>
        <v>5.5416391424960825</v>
      </c>
      <c r="AH87" s="194">
        <f t="shared" ca="1" si="25"/>
        <v>0.35101983912029744</v>
      </c>
      <c r="AI87" s="195">
        <f t="shared" ca="1" si="26"/>
        <v>10.210992006734841</v>
      </c>
      <c r="AJ87" s="196">
        <f t="shared" ca="1" si="30"/>
        <v>200</v>
      </c>
      <c r="AL87" s="192">
        <f t="shared" ca="1" si="33"/>
        <v>0</v>
      </c>
      <c r="AM87" s="193">
        <f t="shared" ca="1" si="34"/>
        <v>0</v>
      </c>
      <c r="AN87" s="194">
        <f t="shared" ca="1" si="35"/>
        <v>0.12636714208330707</v>
      </c>
      <c r="AO87" s="195">
        <f t="shared" ca="1" si="21"/>
        <v>0.12636714208330707</v>
      </c>
      <c r="AP87" s="196">
        <f t="shared" ca="1" si="31"/>
        <v>2</v>
      </c>
      <c r="AQ87" s="47"/>
      <c r="AR87" s="192">
        <f t="shared" ca="1" si="27"/>
        <v>0</v>
      </c>
      <c r="AS87" s="193">
        <f t="shared" ca="1" si="28"/>
        <v>0</v>
      </c>
      <c r="AT87" s="194">
        <f t="shared" ca="1" si="29"/>
        <v>0.12636714208330707</v>
      </c>
      <c r="AU87" s="195">
        <f t="shared" ca="1" si="22"/>
        <v>0.12636714208330707</v>
      </c>
      <c r="AV87" s="196">
        <f t="shared" ca="1" si="32"/>
        <v>2</v>
      </c>
      <c r="AW87" s="162"/>
      <c r="AX87" s="47"/>
      <c r="AY87" s="47"/>
      <c r="AZ87" s="47"/>
      <c r="BA87" s="47"/>
      <c r="BB87" s="47"/>
      <c r="BC87" s="47"/>
      <c r="BD87" s="47"/>
      <c r="BE87" s="47"/>
      <c r="BF87" s="47"/>
      <c r="BG87" s="47"/>
    </row>
    <row r="88" spans="2:59" s="161" customFormat="1" ht="17" customHeight="1">
      <c r="B88" s="47"/>
      <c r="C88" s="47"/>
      <c r="D88" s="47"/>
      <c r="E88" s="47"/>
      <c r="F88" s="47"/>
      <c r="G88" s="47"/>
      <c r="H88" s="47"/>
      <c r="I88" s="47"/>
      <c r="J88" s="47"/>
      <c r="K88" s="47"/>
      <c r="L88" s="47"/>
      <c r="M88" s="47"/>
      <c r="N88" s="47"/>
      <c r="O88" s="47"/>
      <c r="P88" s="47"/>
      <c r="Q88" s="47"/>
      <c r="R88" s="47"/>
      <c r="S88" s="47"/>
      <c r="T88" s="47"/>
      <c r="U88" s="47"/>
      <c r="V88" s="47"/>
      <c r="W88" s="47"/>
      <c r="X88" s="47"/>
      <c r="Y88" s="47"/>
      <c r="Z88" s="495"/>
      <c r="AA88" s="47"/>
      <c r="AB88" s="188">
        <f>'COVID-19 Cases'!$B86</f>
        <v>43968</v>
      </c>
      <c r="AC88" s="189">
        <f>'COVID-19 Cases'!D86</f>
        <v>123.38888193971145</v>
      </c>
      <c r="AD88" s="190">
        <f>'COVID-19 Cases'!E86</f>
        <v>154.72663625728933</v>
      </c>
      <c r="AE88" s="191">
        <f>'COVID-19 Cases'!F86</f>
        <v>6.2214185080770665</v>
      </c>
      <c r="AF88" s="192">
        <f t="shared" ca="1" si="23"/>
        <v>5.0897913800130974</v>
      </c>
      <c r="AG88" s="193">
        <f t="shared" ca="1" si="24"/>
        <v>6.3824737456131855</v>
      </c>
      <c r="AH88" s="194">
        <f t="shared" ca="1" si="25"/>
        <v>0.38883865675481666</v>
      </c>
      <c r="AI88" s="195">
        <f t="shared" ca="1" si="26"/>
        <v>11.8611037823811</v>
      </c>
      <c r="AJ88" s="196">
        <f t="shared" ca="1" si="30"/>
        <v>200</v>
      </c>
      <c r="AL88" s="192">
        <f t="shared" ca="1" si="33"/>
        <v>0</v>
      </c>
      <c r="AM88" s="193">
        <f t="shared" ca="1" si="34"/>
        <v>0</v>
      </c>
      <c r="AN88" s="194">
        <f t="shared" ca="1" si="35"/>
        <v>0.13998191643173399</v>
      </c>
      <c r="AO88" s="195">
        <f t="shared" ca="1" si="21"/>
        <v>0.13998191643173399</v>
      </c>
      <c r="AP88" s="196">
        <f t="shared" ca="1" si="31"/>
        <v>2</v>
      </c>
      <c r="AQ88" s="47"/>
      <c r="AR88" s="192">
        <f t="shared" ca="1" si="27"/>
        <v>0</v>
      </c>
      <c r="AS88" s="193">
        <f t="shared" ca="1" si="28"/>
        <v>0</v>
      </c>
      <c r="AT88" s="194">
        <f t="shared" ca="1" si="29"/>
        <v>0.13998191643173399</v>
      </c>
      <c r="AU88" s="195">
        <f t="shared" ca="1" si="22"/>
        <v>0.13998191643173399</v>
      </c>
      <c r="AV88" s="196">
        <f t="shared" ca="1" si="32"/>
        <v>2</v>
      </c>
      <c r="AW88" s="162"/>
      <c r="AX88" s="47"/>
      <c r="AY88" s="47"/>
      <c r="AZ88" s="47"/>
      <c r="BA88" s="47"/>
      <c r="BB88" s="47"/>
      <c r="BC88" s="47"/>
      <c r="BD88" s="47"/>
      <c r="BE88" s="47"/>
      <c r="BF88" s="47"/>
      <c r="BG88" s="47"/>
    </row>
    <row r="89" spans="2:59" s="161" customFormat="1" ht="17" customHeight="1">
      <c r="B89" s="47"/>
      <c r="C89" s="47"/>
      <c r="D89" s="47"/>
      <c r="E89" s="47"/>
      <c r="F89" s="47"/>
      <c r="G89" s="47"/>
      <c r="H89" s="47"/>
      <c r="I89" s="47"/>
      <c r="J89" s="47"/>
      <c r="K89" s="47"/>
      <c r="L89" s="47"/>
      <c r="M89" s="47"/>
      <c r="N89" s="47"/>
      <c r="O89" s="47"/>
      <c r="P89" s="47"/>
      <c r="Q89" s="47"/>
      <c r="R89" s="47"/>
      <c r="S89" s="47"/>
      <c r="T89" s="47"/>
      <c r="U89" s="47"/>
      <c r="V89" s="47"/>
      <c r="W89" s="47"/>
      <c r="X89" s="47"/>
      <c r="Y89" s="47"/>
      <c r="Z89" s="495"/>
      <c r="AA89" s="47"/>
      <c r="AB89" s="188">
        <f>'COVID-19 Cases'!$B87</f>
        <v>43969</v>
      </c>
      <c r="AC89" s="189">
        <f>'COVID-19 Cases'!D87</f>
        <v>144.55126131748398</v>
      </c>
      <c r="AD89" s="190">
        <f>'COVID-19 Cases'!E87</f>
        <v>178.23185777516989</v>
      </c>
      <c r="AE89" s="191">
        <f>'COVID-19 Cases'!F87</f>
        <v>6.966128131642904</v>
      </c>
      <c r="AF89" s="192">
        <f t="shared" ca="1" si="23"/>
        <v>5.962739529346214</v>
      </c>
      <c r="AG89" s="193">
        <f t="shared" ca="1" si="24"/>
        <v>7.3520641332257579</v>
      </c>
      <c r="AH89" s="194">
        <f t="shared" ca="1" si="25"/>
        <v>0.4353830082276815</v>
      </c>
      <c r="AI89" s="195">
        <f t="shared" ca="1" si="26"/>
        <v>13.750186670799653</v>
      </c>
      <c r="AJ89" s="196">
        <f t="shared" ca="1" si="30"/>
        <v>200</v>
      </c>
      <c r="AL89" s="192">
        <f t="shared" ca="1" si="33"/>
        <v>0</v>
      </c>
      <c r="AM89" s="193">
        <f t="shared" ca="1" si="34"/>
        <v>0</v>
      </c>
      <c r="AN89" s="194">
        <f t="shared" ca="1" si="35"/>
        <v>0.15673788296196534</v>
      </c>
      <c r="AO89" s="195">
        <f t="shared" ca="1" si="21"/>
        <v>0.15673788296196534</v>
      </c>
      <c r="AP89" s="196">
        <f t="shared" ca="1" si="31"/>
        <v>2</v>
      </c>
      <c r="AQ89" s="47"/>
      <c r="AR89" s="192">
        <f t="shared" ca="1" si="27"/>
        <v>0</v>
      </c>
      <c r="AS89" s="193">
        <f t="shared" ca="1" si="28"/>
        <v>0</v>
      </c>
      <c r="AT89" s="194">
        <f t="shared" ca="1" si="29"/>
        <v>0.15673788296196534</v>
      </c>
      <c r="AU89" s="195">
        <f t="shared" ca="1" si="22"/>
        <v>0.15673788296196534</v>
      </c>
      <c r="AV89" s="196">
        <f t="shared" ca="1" si="32"/>
        <v>2</v>
      </c>
      <c r="AW89" s="162"/>
      <c r="AX89" s="47"/>
      <c r="AY89" s="47"/>
      <c r="AZ89" s="47"/>
      <c r="BA89" s="47"/>
      <c r="BB89" s="47"/>
      <c r="BC89" s="47"/>
      <c r="BD89" s="47"/>
      <c r="BE89" s="47"/>
      <c r="BF89" s="47"/>
      <c r="BG89" s="47"/>
    </row>
    <row r="90" spans="2:59" s="161" customFormat="1" ht="17" customHeight="1">
      <c r="B90" s="47"/>
      <c r="C90" s="47"/>
      <c r="D90" s="47"/>
      <c r="E90" s="47"/>
      <c r="F90" s="47"/>
      <c r="G90" s="47"/>
      <c r="H90" s="47"/>
      <c r="I90" s="47"/>
      <c r="J90" s="47"/>
      <c r="K90" s="47"/>
      <c r="L90" s="47"/>
      <c r="M90" s="47"/>
      <c r="N90" s="47"/>
      <c r="O90" s="47"/>
      <c r="P90" s="47"/>
      <c r="Q90" s="47"/>
      <c r="R90" s="47"/>
      <c r="S90" s="47"/>
      <c r="T90" s="47"/>
      <c r="U90" s="47"/>
      <c r="V90" s="47"/>
      <c r="W90" s="47"/>
      <c r="X90" s="47"/>
      <c r="Y90" s="47"/>
      <c r="Z90" s="495"/>
      <c r="AA90" s="47"/>
      <c r="AB90" s="188">
        <f>'COVID-19 Cases'!$B88</f>
        <v>43970</v>
      </c>
      <c r="AC90" s="189">
        <f>'COVID-19 Cases'!D88</f>
        <v>168.56277939890134</v>
      </c>
      <c r="AD90" s="190">
        <f>'COVID-19 Cases'!E88</f>
        <v>205.29908093431541</v>
      </c>
      <c r="AE90" s="191">
        <f>'COVID-19 Cases'!F88</f>
        <v>7.8644455447802901</v>
      </c>
      <c r="AF90" s="192">
        <f t="shared" ca="1" si="23"/>
        <v>6.9532146502046803</v>
      </c>
      <c r="AG90" s="193">
        <f t="shared" ca="1" si="24"/>
        <v>8.4685870885405112</v>
      </c>
      <c r="AH90" s="194">
        <f t="shared" ca="1" si="25"/>
        <v>0.49152784654876813</v>
      </c>
      <c r="AI90" s="195">
        <f t="shared" ca="1" si="26"/>
        <v>15.91332958529396</v>
      </c>
      <c r="AJ90" s="196">
        <f t="shared" ca="1" si="30"/>
        <v>200</v>
      </c>
      <c r="AL90" s="192">
        <f t="shared" ca="1" si="33"/>
        <v>0</v>
      </c>
      <c r="AM90" s="193">
        <f t="shared" ca="1" si="34"/>
        <v>0</v>
      </c>
      <c r="AN90" s="194">
        <f t="shared" ca="1" si="35"/>
        <v>0.17695002475755653</v>
      </c>
      <c r="AO90" s="195">
        <f t="shared" ca="1" si="21"/>
        <v>0.17695002475755653</v>
      </c>
      <c r="AP90" s="196">
        <f t="shared" ca="1" si="31"/>
        <v>2</v>
      </c>
      <c r="AQ90" s="47"/>
      <c r="AR90" s="192">
        <f t="shared" ca="1" si="27"/>
        <v>0</v>
      </c>
      <c r="AS90" s="193">
        <f t="shared" ca="1" si="28"/>
        <v>0</v>
      </c>
      <c r="AT90" s="194">
        <f t="shared" ca="1" si="29"/>
        <v>0.17695002475755653</v>
      </c>
      <c r="AU90" s="195">
        <f t="shared" ca="1" si="22"/>
        <v>0.17695002475755653</v>
      </c>
      <c r="AV90" s="196">
        <f t="shared" ca="1" si="32"/>
        <v>2</v>
      </c>
      <c r="AW90" s="162"/>
      <c r="AX90" s="47"/>
      <c r="AY90" s="47"/>
      <c r="AZ90" s="47"/>
      <c r="BA90" s="47"/>
      <c r="BB90" s="47"/>
      <c r="BC90" s="47"/>
      <c r="BD90" s="47"/>
      <c r="BE90" s="47"/>
      <c r="BF90" s="47"/>
      <c r="BG90" s="47"/>
    </row>
    <row r="91" spans="2:59" s="161" customFormat="1" ht="17" customHeight="1">
      <c r="B91" s="47"/>
      <c r="C91" s="47"/>
      <c r="D91" s="47"/>
      <c r="E91" s="47"/>
      <c r="F91" s="47"/>
      <c r="G91" s="47"/>
      <c r="H91" s="47"/>
      <c r="I91" s="47"/>
      <c r="J91" s="47"/>
      <c r="K91" s="47"/>
      <c r="L91" s="47"/>
      <c r="M91" s="47"/>
      <c r="N91" s="47"/>
      <c r="O91" s="47"/>
      <c r="P91" s="47"/>
      <c r="Q91" s="47"/>
      <c r="R91" s="47"/>
      <c r="S91" s="47"/>
      <c r="T91" s="47"/>
      <c r="U91" s="47"/>
      <c r="V91" s="47"/>
      <c r="W91" s="47"/>
      <c r="X91" s="47"/>
      <c r="Y91" s="47"/>
      <c r="Z91" s="495"/>
      <c r="AA91" s="47"/>
      <c r="AB91" s="188">
        <f>'COVID-19 Cases'!$B89</f>
        <v>43971</v>
      </c>
      <c r="AC91" s="189">
        <f>'COVID-19 Cases'!D89</f>
        <v>195.84938525395623</v>
      </c>
      <c r="AD91" s="190">
        <f>'COVID-19 Cases'!E89</f>
        <v>236.41989260545466</v>
      </c>
      <c r="AE91" s="191">
        <f>'COVID-19 Cases'!F89</f>
        <v>8.9331090295112467</v>
      </c>
      <c r="AF91" s="192">
        <f t="shared" ca="1" si="23"/>
        <v>8.0787871417256945</v>
      </c>
      <c r="AG91" s="193">
        <f t="shared" ca="1" si="24"/>
        <v>9.7523205699750051</v>
      </c>
      <c r="AH91" s="194">
        <f t="shared" ca="1" si="25"/>
        <v>0.55831931434445292</v>
      </c>
      <c r="AI91" s="195">
        <f t="shared" ca="1" si="26"/>
        <v>18.389427026045151</v>
      </c>
      <c r="AJ91" s="196">
        <f t="shared" ca="1" si="30"/>
        <v>200</v>
      </c>
      <c r="AL91" s="192">
        <f t="shared" ca="1" si="33"/>
        <v>0</v>
      </c>
      <c r="AM91" s="193">
        <f t="shared" ca="1" si="34"/>
        <v>0</v>
      </c>
      <c r="AN91" s="194">
        <f t="shared" ca="1" si="35"/>
        <v>0.20099495316400304</v>
      </c>
      <c r="AO91" s="195">
        <f t="shared" ca="1" si="21"/>
        <v>0.20099495316400304</v>
      </c>
      <c r="AP91" s="196">
        <f t="shared" ca="1" si="31"/>
        <v>2</v>
      </c>
      <c r="AQ91" s="47"/>
      <c r="AR91" s="192">
        <f t="shared" ca="1" si="27"/>
        <v>0</v>
      </c>
      <c r="AS91" s="193">
        <f t="shared" ca="1" si="28"/>
        <v>0</v>
      </c>
      <c r="AT91" s="194">
        <f t="shared" ca="1" si="29"/>
        <v>0.20099495316400304</v>
      </c>
      <c r="AU91" s="195">
        <f t="shared" ca="1" si="22"/>
        <v>0.20099495316400304</v>
      </c>
      <c r="AV91" s="196">
        <f t="shared" ca="1" si="32"/>
        <v>2</v>
      </c>
      <c r="AW91" s="162"/>
      <c r="AX91" s="47"/>
      <c r="AY91" s="47"/>
      <c r="AZ91" s="47"/>
      <c r="BA91" s="47"/>
      <c r="BB91" s="47"/>
      <c r="BC91" s="47"/>
      <c r="BD91" s="47"/>
      <c r="BE91" s="47"/>
      <c r="BF91" s="47"/>
      <c r="BG91" s="47"/>
    </row>
    <row r="92" spans="2:59" s="161" customFormat="1" ht="17" customHeight="1">
      <c r="B92" s="47"/>
      <c r="C92" s="47"/>
      <c r="D92" s="47"/>
      <c r="E92" s="47"/>
      <c r="F92" s="47"/>
      <c r="G92" s="47"/>
      <c r="H92" s="47"/>
      <c r="I92" s="47"/>
      <c r="J92" s="47"/>
      <c r="K92" s="47"/>
      <c r="L92" s="47"/>
      <c r="M92" s="47"/>
      <c r="N92" s="47"/>
      <c r="O92" s="47"/>
      <c r="P92" s="47"/>
      <c r="Q92" s="47"/>
      <c r="R92" s="47"/>
      <c r="S92" s="47"/>
      <c r="T92" s="47"/>
      <c r="U92" s="47"/>
      <c r="V92" s="47"/>
      <c r="W92" s="47"/>
      <c r="X92" s="47"/>
      <c r="Y92" s="47"/>
      <c r="Z92" s="495"/>
      <c r="AA92" s="47"/>
      <c r="AB92" s="188">
        <f>'COVID-19 Cases'!$B90</f>
        <v>43972</v>
      </c>
      <c r="AC92" s="189">
        <f>'COVID-19 Cases'!D90</f>
        <v>226.87578376468551</v>
      </c>
      <c r="AD92" s="190">
        <f>'COVID-19 Cases'!E90</f>
        <v>272.13951535833951</v>
      </c>
      <c r="AE92" s="191">
        <f>'COVID-19 Cases'!F90</f>
        <v>10.191765210944975</v>
      </c>
      <c r="AF92" s="192">
        <f t="shared" ca="1" si="23"/>
        <v>9.358626080293277</v>
      </c>
      <c r="AG92" s="193">
        <f t="shared" ca="1" si="24"/>
        <v>11.225755008531506</v>
      </c>
      <c r="AH92" s="194">
        <f t="shared" ca="1" si="25"/>
        <v>0.63698532568406097</v>
      </c>
      <c r="AI92" s="195">
        <f t="shared" ca="1" si="26"/>
        <v>21.221366414508847</v>
      </c>
      <c r="AJ92" s="196">
        <f t="shared" ca="1" si="30"/>
        <v>200</v>
      </c>
      <c r="AL92" s="192">
        <f t="shared" ca="1" si="33"/>
        <v>0</v>
      </c>
      <c r="AM92" s="193">
        <f t="shared" ca="1" si="34"/>
        <v>0</v>
      </c>
      <c r="AN92" s="194">
        <f t="shared" ca="1" si="35"/>
        <v>0.22931471724626193</v>
      </c>
      <c r="AO92" s="195">
        <f t="shared" ca="1" si="21"/>
        <v>0.22931471724626193</v>
      </c>
      <c r="AP92" s="196">
        <f t="shared" ca="1" si="31"/>
        <v>2</v>
      </c>
      <c r="AQ92" s="47"/>
      <c r="AR92" s="192">
        <f t="shared" ca="1" si="27"/>
        <v>0</v>
      </c>
      <c r="AS92" s="193">
        <f t="shared" ca="1" si="28"/>
        <v>0</v>
      </c>
      <c r="AT92" s="194">
        <f t="shared" ca="1" si="29"/>
        <v>0.22931471724626193</v>
      </c>
      <c r="AU92" s="195">
        <f t="shared" ca="1" si="22"/>
        <v>0.22931471724626193</v>
      </c>
      <c r="AV92" s="196">
        <f t="shared" ca="1" si="32"/>
        <v>2</v>
      </c>
      <c r="AW92" s="162"/>
      <c r="AX92" s="47"/>
      <c r="AY92" s="47"/>
      <c r="AZ92" s="47"/>
      <c r="BA92" s="47"/>
      <c r="BB92" s="47"/>
      <c r="BC92" s="47"/>
      <c r="BD92" s="47"/>
      <c r="BE92" s="47"/>
      <c r="BF92" s="47"/>
      <c r="BG92" s="47"/>
    </row>
    <row r="93" spans="2:59" s="161" customFormat="1" ht="17" customHeight="1">
      <c r="B93" s="47"/>
      <c r="C93" s="47"/>
      <c r="D93" s="47"/>
      <c r="E93" s="47"/>
      <c r="F93" s="47"/>
      <c r="G93" s="47"/>
      <c r="H93" s="47"/>
      <c r="I93" s="47"/>
      <c r="J93" s="47"/>
      <c r="K93" s="47"/>
      <c r="L93" s="47"/>
      <c r="M93" s="47"/>
      <c r="N93" s="47"/>
      <c r="O93" s="47"/>
      <c r="P93" s="47"/>
      <c r="Q93" s="47"/>
      <c r="R93" s="47"/>
      <c r="S93" s="47"/>
      <c r="T93" s="47"/>
      <c r="U93" s="47"/>
      <c r="V93" s="47"/>
      <c r="W93" s="47"/>
      <c r="X93" s="47"/>
      <c r="Y93" s="47"/>
      <c r="Z93" s="495"/>
      <c r="AA93" s="47"/>
      <c r="AB93" s="188">
        <f>'COVID-19 Cases'!$B91</f>
        <v>43973</v>
      </c>
      <c r="AC93" s="189">
        <f>'COVID-19 Cases'!D91</f>
        <v>262.14561379544546</v>
      </c>
      <c r="AD93" s="190">
        <f>'COVID-19 Cases'!E91</f>
        <v>313.0582613608791</v>
      </c>
      <c r="AE93" s="191">
        <f>'COVID-19 Cases'!F91</f>
        <v>11.663138804345769</v>
      </c>
      <c r="AF93" s="192">
        <f t="shared" ca="1" si="23"/>
        <v>10.813506569062126</v>
      </c>
      <c r="AG93" s="193">
        <f t="shared" ca="1" si="24"/>
        <v>12.913653281136263</v>
      </c>
      <c r="AH93" s="194">
        <f t="shared" ca="1" si="25"/>
        <v>0.72894617527161054</v>
      </c>
      <c r="AI93" s="195">
        <f t="shared" ca="1" si="26"/>
        <v>24.45610602547</v>
      </c>
      <c r="AJ93" s="196">
        <f t="shared" ca="1" si="30"/>
        <v>200</v>
      </c>
      <c r="AL93" s="192">
        <f t="shared" ca="1" si="33"/>
        <v>0</v>
      </c>
      <c r="AM93" s="193">
        <f t="shared" ca="1" si="34"/>
        <v>0</v>
      </c>
      <c r="AN93" s="194">
        <f t="shared" ca="1" si="35"/>
        <v>0.2624206230977798</v>
      </c>
      <c r="AO93" s="195">
        <f t="shared" ca="1" si="21"/>
        <v>0.2624206230977798</v>
      </c>
      <c r="AP93" s="196">
        <f t="shared" ca="1" si="31"/>
        <v>2</v>
      </c>
      <c r="AQ93" s="47"/>
      <c r="AR93" s="192">
        <f t="shared" ca="1" si="27"/>
        <v>0</v>
      </c>
      <c r="AS93" s="193">
        <f t="shared" ca="1" si="28"/>
        <v>0</v>
      </c>
      <c r="AT93" s="194">
        <f t="shared" ca="1" si="29"/>
        <v>0.2624206230977798</v>
      </c>
      <c r="AU93" s="195">
        <f t="shared" ca="1" si="22"/>
        <v>0.2624206230977798</v>
      </c>
      <c r="AV93" s="196">
        <f t="shared" ca="1" si="32"/>
        <v>2</v>
      </c>
      <c r="AW93" s="162"/>
      <c r="AX93" s="47"/>
      <c r="AY93" s="47"/>
      <c r="AZ93" s="47"/>
      <c r="BA93" s="47"/>
      <c r="BB93" s="47"/>
      <c r="BC93" s="47"/>
      <c r="BD93" s="47"/>
      <c r="BE93" s="47"/>
      <c r="BF93" s="47"/>
      <c r="BG93" s="47"/>
    </row>
    <row r="94" spans="2:59" s="161" customFormat="1" ht="17" customHeight="1">
      <c r="B94" s="47"/>
      <c r="C94" s="47"/>
      <c r="D94" s="47"/>
      <c r="E94" s="47"/>
      <c r="F94" s="47"/>
      <c r="G94" s="47"/>
      <c r="H94" s="47"/>
      <c r="I94" s="47"/>
      <c r="J94" s="47"/>
      <c r="K94" s="47"/>
      <c r="L94" s="47"/>
      <c r="M94" s="47"/>
      <c r="N94" s="47"/>
      <c r="O94" s="47"/>
      <c r="P94" s="47"/>
      <c r="Q94" s="47"/>
      <c r="R94" s="47"/>
      <c r="S94" s="47"/>
      <c r="T94" s="47"/>
      <c r="U94" s="47"/>
      <c r="V94" s="47"/>
      <c r="W94" s="47"/>
      <c r="X94" s="47"/>
      <c r="Y94" s="47"/>
      <c r="Z94" s="495"/>
      <c r="AA94" s="47"/>
      <c r="AB94" s="188">
        <f>'COVID-19 Cases'!$B92</f>
        <v>43974</v>
      </c>
      <c r="AC94" s="189">
        <f>'COVID-19 Cases'!D92</f>
        <v>302.19966129286638</v>
      </c>
      <c r="AD94" s="190">
        <f>'COVID-19 Cases'!E92</f>
        <v>359.83116370792959</v>
      </c>
      <c r="AE94" s="191">
        <f>'COVID-19 Cases'!F92</f>
        <v>13.373189011820513</v>
      </c>
      <c r="AF94" s="192">
        <f t="shared" ca="1" si="23"/>
        <v>12.465736028330738</v>
      </c>
      <c r="AG94" s="193">
        <f t="shared" ca="1" si="24"/>
        <v>14.843035502952096</v>
      </c>
      <c r="AH94" s="194">
        <f t="shared" ca="1" si="25"/>
        <v>0.83582431323878204</v>
      </c>
      <c r="AI94" s="195">
        <f t="shared" ca="1" si="26"/>
        <v>28.144595844521618</v>
      </c>
      <c r="AJ94" s="196">
        <f t="shared" ca="1" si="30"/>
        <v>200</v>
      </c>
      <c r="AL94" s="192">
        <f t="shared" ca="1" si="33"/>
        <v>0</v>
      </c>
      <c r="AM94" s="193">
        <f t="shared" ca="1" si="34"/>
        <v>0</v>
      </c>
      <c r="AN94" s="194">
        <f t="shared" ca="1" si="35"/>
        <v>0.30089675276596151</v>
      </c>
      <c r="AO94" s="195">
        <f t="shared" ca="1" si="21"/>
        <v>0.30089675276596151</v>
      </c>
      <c r="AP94" s="196">
        <f t="shared" ca="1" si="31"/>
        <v>2</v>
      </c>
      <c r="AQ94" s="47"/>
      <c r="AR94" s="192">
        <f t="shared" ca="1" si="27"/>
        <v>0</v>
      </c>
      <c r="AS94" s="193">
        <f t="shared" ca="1" si="28"/>
        <v>0</v>
      </c>
      <c r="AT94" s="194">
        <f t="shared" ca="1" si="29"/>
        <v>0.30089675276596151</v>
      </c>
      <c r="AU94" s="195">
        <f t="shared" ca="1" si="22"/>
        <v>0.30089675276596151</v>
      </c>
      <c r="AV94" s="196">
        <f t="shared" ca="1" si="32"/>
        <v>2</v>
      </c>
      <c r="AW94" s="162"/>
      <c r="AX94" s="47"/>
      <c r="AY94" s="47"/>
      <c r="AZ94" s="47"/>
      <c r="BA94" s="47"/>
      <c r="BB94" s="47"/>
      <c r="BC94" s="47"/>
      <c r="BD94" s="47"/>
      <c r="BE94" s="47"/>
      <c r="BF94" s="47"/>
      <c r="BG94" s="47"/>
    </row>
    <row r="95" spans="2:59" s="161" customFormat="1" ht="17" customHeight="1">
      <c r="B95" s="47"/>
      <c r="C95" s="47"/>
      <c r="D95" s="47"/>
      <c r="E95" s="47"/>
      <c r="F95" s="47"/>
      <c r="G95" s="47"/>
      <c r="H95" s="47"/>
      <c r="I95" s="47"/>
      <c r="J95" s="47"/>
      <c r="K95" s="47"/>
      <c r="L95" s="47"/>
      <c r="M95" s="47"/>
      <c r="N95" s="47"/>
      <c r="O95" s="47"/>
      <c r="P95" s="47"/>
      <c r="Q95" s="47"/>
      <c r="R95" s="47"/>
      <c r="S95" s="47"/>
      <c r="T95" s="47"/>
      <c r="U95" s="47"/>
      <c r="V95" s="47"/>
      <c r="W95" s="47"/>
      <c r="X95" s="47"/>
      <c r="Y95" s="47"/>
      <c r="Z95" s="495"/>
      <c r="AA95" s="47"/>
      <c r="AB95" s="188">
        <f>'COVID-19 Cases'!$B93</f>
        <v>43975</v>
      </c>
      <c r="AC95" s="189">
        <f>'COVID-19 Cases'!D93</f>
        <v>347.61141522994546</v>
      </c>
      <c r="AD95" s="190">
        <f>'COVID-19 Cases'!E93</f>
        <v>413.16505672361427</v>
      </c>
      <c r="AE95" s="191">
        <f>'COVID-19 Cases'!F93</f>
        <v>15.351234264797569</v>
      </c>
      <c r="AF95" s="192">
        <f t="shared" ca="1" si="23"/>
        <v>14.338970878235251</v>
      </c>
      <c r="AG95" s="193">
        <f t="shared" ca="1" si="24"/>
        <v>17.043058589849089</v>
      </c>
      <c r="AH95" s="194">
        <f t="shared" ca="1" si="25"/>
        <v>0.95945214154984804</v>
      </c>
      <c r="AI95" s="195">
        <f t="shared" ca="1" si="26"/>
        <v>32.341481609634187</v>
      </c>
      <c r="AJ95" s="196">
        <f t="shared" ca="1" si="30"/>
        <v>200</v>
      </c>
      <c r="AL95" s="192">
        <f t="shared" ca="1" si="33"/>
        <v>0</v>
      </c>
      <c r="AM95" s="193">
        <f t="shared" ca="1" si="34"/>
        <v>0</v>
      </c>
      <c r="AN95" s="194">
        <f t="shared" ca="1" si="35"/>
        <v>0.3454027709579453</v>
      </c>
      <c r="AO95" s="195">
        <f t="shared" ca="1" si="21"/>
        <v>0.3454027709579453</v>
      </c>
      <c r="AP95" s="196">
        <f t="shared" ca="1" si="31"/>
        <v>2</v>
      </c>
      <c r="AQ95" s="47"/>
      <c r="AR95" s="192">
        <f t="shared" ca="1" si="27"/>
        <v>0</v>
      </c>
      <c r="AS95" s="193">
        <f t="shared" ca="1" si="28"/>
        <v>0</v>
      </c>
      <c r="AT95" s="194">
        <f t="shared" ca="1" si="29"/>
        <v>0.3454027709579453</v>
      </c>
      <c r="AU95" s="195">
        <f t="shared" ca="1" si="22"/>
        <v>0.3454027709579453</v>
      </c>
      <c r="AV95" s="196">
        <f t="shared" ca="1" si="32"/>
        <v>2</v>
      </c>
      <c r="AW95" s="162"/>
      <c r="AX95" s="47"/>
      <c r="AY95" s="47"/>
      <c r="AZ95" s="47"/>
      <c r="BA95" s="47"/>
      <c r="BB95" s="47"/>
      <c r="BC95" s="47"/>
      <c r="BD95" s="47"/>
      <c r="BE95" s="47"/>
      <c r="BF95" s="47"/>
      <c r="BG95" s="47"/>
    </row>
    <row r="96" spans="2:59" s="161" customFormat="1" ht="17" customHeight="1">
      <c r="B96" s="47"/>
      <c r="C96" s="47"/>
      <c r="D96" s="47"/>
      <c r="E96" s="47"/>
      <c r="F96" s="47"/>
      <c r="G96" s="47"/>
      <c r="H96" s="47"/>
      <c r="I96" s="47"/>
      <c r="J96" s="47"/>
      <c r="K96" s="47"/>
      <c r="L96" s="47"/>
      <c r="M96" s="47"/>
      <c r="N96" s="47"/>
      <c r="O96" s="47"/>
      <c r="P96" s="47"/>
      <c r="Q96" s="47"/>
      <c r="R96" s="47"/>
      <c r="S96" s="47"/>
      <c r="T96" s="47"/>
      <c r="U96" s="47"/>
      <c r="V96" s="47"/>
      <c r="W96" s="47"/>
      <c r="X96" s="47"/>
      <c r="Y96" s="47"/>
      <c r="Z96" s="495"/>
      <c r="AA96" s="47"/>
      <c r="AB96" s="188">
        <f>'COVID-19 Cases'!$B94</f>
        <v>43976</v>
      </c>
      <c r="AC96" s="189">
        <f>'COVID-19 Cases'!D94</f>
        <v>398.97913448014333</v>
      </c>
      <c r="AD96" s="190">
        <f>'COVID-19 Cases'!E94</f>
        <v>473.81221641581936</v>
      </c>
      <c r="AE96" s="191">
        <f>'COVID-19 Cases'!F94</f>
        <v>17.630021520005307</v>
      </c>
      <c r="AF96" s="192">
        <f t="shared" ca="1" si="23"/>
        <v>16.457889297305915</v>
      </c>
      <c r="AG96" s="193">
        <f t="shared" ca="1" si="24"/>
        <v>19.544753927152549</v>
      </c>
      <c r="AH96" s="194">
        <f t="shared" ca="1" si="25"/>
        <v>1.1018763450003317</v>
      </c>
      <c r="AI96" s="195">
        <f t="shared" ca="1" si="26"/>
        <v>37.104519569458802</v>
      </c>
      <c r="AJ96" s="196">
        <f t="shared" ca="1" si="30"/>
        <v>200</v>
      </c>
      <c r="AL96" s="192">
        <f t="shared" ca="1" si="33"/>
        <v>0</v>
      </c>
      <c r="AM96" s="193">
        <f t="shared" ca="1" si="34"/>
        <v>0</v>
      </c>
      <c r="AN96" s="194">
        <f t="shared" ca="1" si="35"/>
        <v>0.39667548420011939</v>
      </c>
      <c r="AO96" s="195">
        <f t="shared" ca="1" si="21"/>
        <v>0.39667548420011939</v>
      </c>
      <c r="AP96" s="196">
        <f t="shared" ca="1" si="31"/>
        <v>2</v>
      </c>
      <c r="AQ96" s="47"/>
      <c r="AR96" s="192">
        <f t="shared" ca="1" si="27"/>
        <v>0</v>
      </c>
      <c r="AS96" s="193">
        <f t="shared" ca="1" si="28"/>
        <v>0</v>
      </c>
      <c r="AT96" s="194">
        <f t="shared" ca="1" si="29"/>
        <v>0.39667548420011939</v>
      </c>
      <c r="AU96" s="195">
        <f t="shared" ca="1" si="22"/>
        <v>0.39667548420011939</v>
      </c>
      <c r="AV96" s="196">
        <f t="shared" ca="1" si="32"/>
        <v>2</v>
      </c>
      <c r="AW96" s="162"/>
      <c r="AX96" s="47"/>
      <c r="AY96" s="47"/>
      <c r="AZ96" s="47"/>
      <c r="BA96" s="47"/>
      <c r="BB96" s="47"/>
      <c r="BC96" s="47"/>
      <c r="BD96" s="47"/>
      <c r="BE96" s="47"/>
      <c r="BF96" s="47"/>
      <c r="BG96" s="47"/>
    </row>
    <row r="97" spans="2:59" s="161" customFormat="1" ht="17" customHeight="1">
      <c r="B97" s="47"/>
      <c r="C97" s="47"/>
      <c r="D97" s="47"/>
      <c r="E97" s="47"/>
      <c r="F97" s="47"/>
      <c r="G97" s="47"/>
      <c r="H97" s="47"/>
      <c r="I97" s="47"/>
      <c r="J97" s="47"/>
      <c r="K97" s="47"/>
      <c r="L97" s="47"/>
      <c r="M97" s="47"/>
      <c r="N97" s="47"/>
      <c r="O97" s="47"/>
      <c r="P97" s="47"/>
      <c r="Q97" s="47"/>
      <c r="R97" s="47"/>
      <c r="S97" s="47"/>
      <c r="T97" s="47"/>
      <c r="U97" s="47"/>
      <c r="V97" s="47"/>
      <c r="W97" s="47"/>
      <c r="X97" s="47"/>
      <c r="Y97" s="47"/>
      <c r="Z97" s="495"/>
      <c r="AA97" s="47"/>
      <c r="AB97" s="188">
        <f>'COVID-19 Cases'!$B95</f>
        <v>43977</v>
      </c>
      <c r="AC97" s="189">
        <f>'COVID-19 Cases'!D95</f>
        <v>456.91346529822727</v>
      </c>
      <c r="AD97" s="190">
        <f>'COVID-19 Cases'!E95</f>
        <v>542.55951559424261</v>
      </c>
      <c r="AE97" s="191">
        <f>'COVID-19 Cases'!F95</f>
        <v>20.245709898243835</v>
      </c>
      <c r="AF97" s="192">
        <f t="shared" ca="1" si="23"/>
        <v>18.847680443551877</v>
      </c>
      <c r="AG97" s="193">
        <f t="shared" ca="1" si="24"/>
        <v>22.38058001826251</v>
      </c>
      <c r="AH97" s="194">
        <f t="shared" ca="1" si="25"/>
        <v>1.2653568686402397</v>
      </c>
      <c r="AI97" s="195">
        <f ca="1">SUM(AF97:AH97)</f>
        <v>42.493617330454626</v>
      </c>
      <c r="AJ97" s="196">
        <f t="shared" ca="1" si="30"/>
        <v>200</v>
      </c>
      <c r="AL97" s="192">
        <f t="shared" ca="1" si="33"/>
        <v>0</v>
      </c>
      <c r="AM97" s="193">
        <f t="shared" ca="1" si="34"/>
        <v>0</v>
      </c>
      <c r="AN97" s="194">
        <f t="shared" ca="1" si="35"/>
        <v>0.45552847271048624</v>
      </c>
      <c r="AO97" s="195">
        <f ca="1">SUM(AL97:AN97)</f>
        <v>0.45552847271048624</v>
      </c>
      <c r="AP97" s="196">
        <f t="shared" ca="1" si="31"/>
        <v>2</v>
      </c>
      <c r="AQ97" s="47"/>
      <c r="AR97" s="192">
        <f t="shared" ca="1" si="27"/>
        <v>0</v>
      </c>
      <c r="AS97" s="193">
        <f t="shared" ca="1" si="28"/>
        <v>0</v>
      </c>
      <c r="AT97" s="194">
        <f t="shared" ca="1" si="29"/>
        <v>0.45552847271048624</v>
      </c>
      <c r="AU97" s="195">
        <f ca="1">SUM(AR97:AT97)</f>
        <v>0.45552847271048624</v>
      </c>
      <c r="AV97" s="196">
        <f t="shared" ca="1" si="32"/>
        <v>2</v>
      </c>
      <c r="AW97" s="162"/>
      <c r="AX97" s="47"/>
      <c r="AY97" s="47"/>
      <c r="AZ97" s="47"/>
      <c r="BA97" s="47"/>
      <c r="BB97" s="47"/>
      <c r="BC97" s="47"/>
      <c r="BD97" s="47"/>
      <c r="BE97" s="47"/>
      <c r="BF97" s="47"/>
      <c r="BG97" s="47"/>
    </row>
    <row r="98" spans="2:59" s="161" customFormat="1" ht="17" customHeight="1">
      <c r="B98" s="47"/>
      <c r="C98" s="47"/>
      <c r="D98" s="47"/>
      <c r="E98" s="47"/>
      <c r="F98" s="47"/>
      <c r="G98" s="47"/>
      <c r="H98" s="47"/>
      <c r="I98" s="47"/>
      <c r="J98" s="47"/>
      <c r="K98" s="47"/>
      <c r="L98" s="47"/>
      <c r="M98" s="47"/>
      <c r="N98" s="47"/>
      <c r="O98" s="47"/>
      <c r="P98" s="47"/>
      <c r="Q98" s="47"/>
      <c r="R98" s="47"/>
      <c r="S98" s="47"/>
      <c r="T98" s="47"/>
      <c r="U98" s="47"/>
      <c r="V98" s="47"/>
      <c r="W98" s="47"/>
      <c r="X98" s="47"/>
      <c r="Y98" s="47"/>
      <c r="Z98" s="495"/>
      <c r="AA98" s="47"/>
      <c r="AB98" s="188">
        <f>'COVID-19 Cases'!$B96</f>
        <v>43978</v>
      </c>
      <c r="AC98" s="189">
        <f>'COVID-19 Cases'!D96</f>
        <v>522.01955721643685</v>
      </c>
      <c r="AD98" s="190">
        <f>'COVID-19 Cases'!E96</f>
        <v>620.21191854496305</v>
      </c>
      <c r="AE98" s="191">
        <f>'COVID-19 Cases'!F96</f>
        <v>23.237731304970868</v>
      </c>
      <c r="AF98" s="192">
        <f t="shared" ca="1" si="23"/>
        <v>21.533306735178019</v>
      </c>
      <c r="AG98" s="193">
        <f t="shared" ca="1" si="24"/>
        <v>25.583741639979728</v>
      </c>
      <c r="AH98" s="194">
        <f t="shared" ca="1" si="25"/>
        <v>1.4523582065606793</v>
      </c>
      <c r="AI98" s="195">
        <f t="shared" ref="AI98:AI126" ca="1" si="36">SUM(AF98:AH98)</f>
        <v>48.569406581718432</v>
      </c>
      <c r="AJ98" s="196">
        <f t="shared" ca="1" si="30"/>
        <v>200</v>
      </c>
      <c r="AL98" s="192">
        <f t="shared" ca="1" si="33"/>
        <v>0</v>
      </c>
      <c r="AM98" s="193">
        <f t="shared" ca="1" si="34"/>
        <v>0</v>
      </c>
      <c r="AN98" s="194">
        <f t="shared" ca="1" si="35"/>
        <v>0.52284895436184453</v>
      </c>
      <c r="AO98" s="195">
        <f t="shared" ref="AO98:AO126" ca="1" si="37">SUM(AL98:AN98)</f>
        <v>0.52284895436184453</v>
      </c>
      <c r="AP98" s="196">
        <f t="shared" ca="1" si="31"/>
        <v>2</v>
      </c>
      <c r="AQ98" s="47"/>
      <c r="AR98" s="192">
        <f t="shared" ca="1" si="27"/>
        <v>0</v>
      </c>
      <c r="AS98" s="193">
        <f t="shared" ca="1" si="28"/>
        <v>0</v>
      </c>
      <c r="AT98" s="194">
        <f t="shared" ca="1" si="29"/>
        <v>0.52284895436184453</v>
      </c>
      <c r="AU98" s="195">
        <f t="shared" ref="AU98:AU126" ca="1" si="38">SUM(AR98:AT98)</f>
        <v>0.52284895436184453</v>
      </c>
      <c r="AV98" s="196">
        <f t="shared" ca="1" si="32"/>
        <v>2</v>
      </c>
      <c r="AW98" s="162"/>
      <c r="AX98" s="47"/>
      <c r="AY98" s="47"/>
      <c r="AZ98" s="47"/>
      <c r="BA98" s="47"/>
      <c r="BB98" s="47"/>
      <c r="BC98" s="47"/>
      <c r="BD98" s="47"/>
      <c r="BE98" s="47"/>
      <c r="BF98" s="47"/>
      <c r="BG98" s="47"/>
    </row>
    <row r="99" spans="2:59" s="161" customFormat="1" ht="17" customHeight="1">
      <c r="B99" s="47"/>
      <c r="C99" s="47"/>
      <c r="D99" s="47"/>
      <c r="E99" s="47"/>
      <c r="F99" s="47"/>
      <c r="G99" s="47"/>
      <c r="H99" s="47"/>
      <c r="I99" s="47"/>
      <c r="J99" s="47"/>
      <c r="K99" s="47"/>
      <c r="L99" s="47"/>
      <c r="M99" s="47"/>
      <c r="N99" s="47"/>
      <c r="O99" s="47"/>
      <c r="P99" s="47"/>
      <c r="Q99" s="47"/>
      <c r="R99" s="47"/>
      <c r="S99" s="47"/>
      <c r="T99" s="47"/>
      <c r="U99" s="47"/>
      <c r="V99" s="47"/>
      <c r="W99" s="47"/>
      <c r="X99" s="47"/>
      <c r="Y99" s="47"/>
      <c r="Z99" s="495"/>
      <c r="AA99" s="47"/>
      <c r="AB99" s="188">
        <f>'COVID-19 Cases'!$B97</f>
        <v>43979</v>
      </c>
      <c r="AC99" s="189">
        <f>'COVID-19 Cases'!D97</f>
        <v>594.87260691062045</v>
      </c>
      <c r="AD99" s="190">
        <f>'COVID-19 Cases'!E97</f>
        <v>707.56907302295042</v>
      </c>
      <c r="AE99" s="191">
        <f>'COVID-19 Cases'!F97</f>
        <v>26.648483224723055</v>
      </c>
      <c r="AF99" s="192">
        <f t="shared" ca="1" si="23"/>
        <v>24.538495035063093</v>
      </c>
      <c r="AG99" s="193">
        <f t="shared" ca="1" si="24"/>
        <v>29.187224262196708</v>
      </c>
      <c r="AH99" s="194">
        <f t="shared" ca="1" si="25"/>
        <v>1.6655302015451909</v>
      </c>
      <c r="AI99" s="195">
        <f t="shared" ca="1" si="36"/>
        <v>55.391249498804989</v>
      </c>
      <c r="AJ99" s="196">
        <f t="shared" ca="1" si="30"/>
        <v>200</v>
      </c>
      <c r="AL99" s="192">
        <f t="shared" ca="1" si="33"/>
        <v>0</v>
      </c>
      <c r="AM99" s="193">
        <f t="shared" ca="1" si="34"/>
        <v>0</v>
      </c>
      <c r="AN99" s="194">
        <f t="shared" ca="1" si="35"/>
        <v>0.59959087255626875</v>
      </c>
      <c r="AO99" s="195">
        <f t="shared" ca="1" si="37"/>
        <v>0.59959087255626875</v>
      </c>
      <c r="AP99" s="196">
        <f t="shared" ca="1" si="31"/>
        <v>2</v>
      </c>
      <c r="AQ99" s="47"/>
      <c r="AR99" s="192">
        <f t="shared" ca="1" si="27"/>
        <v>0</v>
      </c>
      <c r="AS99" s="193">
        <f t="shared" ca="1" si="28"/>
        <v>0</v>
      </c>
      <c r="AT99" s="194">
        <f t="shared" ca="1" si="29"/>
        <v>0.59959087255626875</v>
      </c>
      <c r="AU99" s="195">
        <f t="shared" ca="1" si="38"/>
        <v>0.59959087255626875</v>
      </c>
      <c r="AV99" s="196">
        <f t="shared" ca="1" si="32"/>
        <v>2</v>
      </c>
      <c r="AW99" s="162"/>
      <c r="AX99" s="47"/>
      <c r="AY99" s="47"/>
      <c r="AZ99" s="47"/>
      <c r="BA99" s="47"/>
      <c r="BB99" s="47"/>
      <c r="BC99" s="47"/>
      <c r="BD99" s="47"/>
      <c r="BE99" s="47"/>
      <c r="BF99" s="47"/>
      <c r="BG99" s="47"/>
    </row>
    <row r="100" spans="2:59" s="161" customFormat="1" ht="17" customHeight="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95"/>
      <c r="AA100" s="47"/>
      <c r="AB100" s="188">
        <f>'COVID-19 Cases'!$B98</f>
        <v>43980</v>
      </c>
      <c r="AC100" s="189">
        <f>'COVID-19 Cases'!D98</f>
        <v>675.98586553156974</v>
      </c>
      <c r="AD100" s="190">
        <f>'COVID-19 Cases'!E98</f>
        <v>805.39380223318904</v>
      </c>
      <c r="AE100" s="191">
        <f>'COVID-19 Cases'!F98</f>
        <v>30.522801908130617</v>
      </c>
      <c r="AF100" s="192">
        <f t="shared" ca="1" si="23"/>
        <v>27.884416953177254</v>
      </c>
      <c r="AG100" s="193">
        <f t="shared" ca="1" si="24"/>
        <v>33.222494342119049</v>
      </c>
      <c r="AH100" s="194">
        <f t="shared" ca="1" si="25"/>
        <v>1.9076751192581636</v>
      </c>
      <c r="AI100" s="195">
        <f t="shared" ca="1" si="36"/>
        <v>63.014586414554465</v>
      </c>
      <c r="AJ100" s="196">
        <f t="shared" ca="1" si="30"/>
        <v>200</v>
      </c>
      <c r="AL100" s="192">
        <f t="shared" ca="1" si="33"/>
        <v>0</v>
      </c>
      <c r="AM100" s="193">
        <f t="shared" ca="1" si="34"/>
        <v>0</v>
      </c>
      <c r="AN100" s="194">
        <f t="shared" ca="1" si="35"/>
        <v>0.68676304293293888</v>
      </c>
      <c r="AO100" s="195">
        <f t="shared" ca="1" si="37"/>
        <v>0.68676304293293888</v>
      </c>
      <c r="AP100" s="196">
        <f t="shared" ca="1" si="31"/>
        <v>2</v>
      </c>
      <c r="AQ100" s="47"/>
      <c r="AR100" s="192">
        <f t="shared" ca="1" si="27"/>
        <v>0</v>
      </c>
      <c r="AS100" s="193">
        <f t="shared" ca="1" si="28"/>
        <v>0</v>
      </c>
      <c r="AT100" s="194">
        <f t="shared" ca="1" si="29"/>
        <v>0.68676304293293888</v>
      </c>
      <c r="AU100" s="195">
        <f t="shared" ca="1" si="38"/>
        <v>0.68676304293293888</v>
      </c>
      <c r="AV100" s="196">
        <f t="shared" ca="1" si="32"/>
        <v>2</v>
      </c>
      <c r="AW100" s="162"/>
      <c r="AX100" s="47"/>
      <c r="AY100" s="47"/>
      <c r="AZ100" s="47"/>
      <c r="BA100" s="47"/>
      <c r="BB100" s="47"/>
      <c r="BC100" s="47"/>
      <c r="BD100" s="47"/>
      <c r="BE100" s="47"/>
      <c r="BF100" s="47"/>
      <c r="BG100" s="47"/>
    </row>
    <row r="101" spans="2:59" s="161" customFormat="1" ht="17" customHeight="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95"/>
      <c r="AA101" s="47"/>
      <c r="AB101" s="188">
        <f>'COVID-19 Cases'!$B99</f>
        <v>43981</v>
      </c>
      <c r="AC101" s="189">
        <f>'COVID-19 Cases'!D99</f>
        <v>765.77043853016107</v>
      </c>
      <c r="AD101" s="190">
        <f>'COVID-19 Cases'!E99</f>
        <v>914.37152018766369</v>
      </c>
      <c r="AE101" s="191">
        <f>'COVID-19 Cases'!F99</f>
        <v>34.90715888032657</v>
      </c>
      <c r="AF101" s="192">
        <f t="shared" ca="1" si="23"/>
        <v>31.588030589369147</v>
      </c>
      <c r="AG101" s="193">
        <f t="shared" ca="1" si="24"/>
        <v>37.717825207741129</v>
      </c>
      <c r="AH101" s="194">
        <f t="shared" ca="1" si="25"/>
        <v>2.1816974300204106</v>
      </c>
      <c r="AI101" s="195">
        <f t="shared" ca="1" si="36"/>
        <v>71.487553227130675</v>
      </c>
      <c r="AJ101" s="196">
        <f t="shared" ca="1" si="30"/>
        <v>200</v>
      </c>
      <c r="AL101" s="192">
        <f t="shared" ca="1" si="33"/>
        <v>0</v>
      </c>
      <c r="AM101" s="193">
        <f t="shared" ca="1" si="34"/>
        <v>0</v>
      </c>
      <c r="AN101" s="194">
        <f t="shared" ca="1" si="35"/>
        <v>0.78541107480734784</v>
      </c>
      <c r="AO101" s="195">
        <f t="shared" ca="1" si="37"/>
        <v>0.78541107480734784</v>
      </c>
      <c r="AP101" s="196">
        <f t="shared" ca="1" si="31"/>
        <v>2</v>
      </c>
      <c r="AQ101" s="47"/>
      <c r="AR101" s="192">
        <f t="shared" ca="1" si="27"/>
        <v>0</v>
      </c>
      <c r="AS101" s="193">
        <f t="shared" ca="1" si="28"/>
        <v>0</v>
      </c>
      <c r="AT101" s="194">
        <f t="shared" ca="1" si="29"/>
        <v>0.78541107480734784</v>
      </c>
      <c r="AU101" s="195">
        <f t="shared" ca="1" si="38"/>
        <v>0.78541107480734784</v>
      </c>
      <c r="AV101" s="196">
        <f t="shared" ca="1" si="32"/>
        <v>2</v>
      </c>
      <c r="AW101" s="162"/>
      <c r="AX101" s="47"/>
      <c r="AY101" s="47"/>
      <c r="AZ101" s="47"/>
      <c r="BA101" s="47"/>
      <c r="BB101" s="47"/>
      <c r="BC101" s="47"/>
      <c r="BD101" s="47"/>
      <c r="BE101" s="47"/>
      <c r="BF101" s="47"/>
      <c r="BG101" s="47"/>
    </row>
    <row r="102" spans="2:59" s="161" customFormat="1" ht="17" customHeight="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95"/>
      <c r="AA102" s="47"/>
      <c r="AB102" s="188">
        <f>'COVID-19 Cases'!$B100</f>
        <v>43982</v>
      </c>
      <c r="AC102" s="189">
        <f>'COVID-19 Cases'!D100</f>
        <v>864.48675943053127</v>
      </c>
      <c r="AD102" s="190">
        <f>'COVID-19 Cases'!E100</f>
        <v>1035.0600645920269</v>
      </c>
      <c r="AE102" s="197">
        <f>'COVID-19 Cases'!F100</f>
        <v>39.848521827126078</v>
      </c>
      <c r="AF102" s="192">
        <f t="shared" ca="1" si="23"/>
        <v>35.66007882650942</v>
      </c>
      <c r="AG102" s="193">
        <f t="shared" ca="1" si="24"/>
        <v>42.696227664421116</v>
      </c>
      <c r="AH102" s="194">
        <f t="shared" ca="1" si="25"/>
        <v>2.4905326141953799</v>
      </c>
      <c r="AI102" s="195">
        <f t="shared" ca="1" si="36"/>
        <v>80.846839105125909</v>
      </c>
      <c r="AJ102" s="196">
        <f t="shared" ca="1" si="30"/>
        <v>200</v>
      </c>
      <c r="AL102" s="192">
        <f t="shared" ca="1" si="33"/>
        <v>0</v>
      </c>
      <c r="AM102" s="193">
        <f t="shared" ca="1" si="34"/>
        <v>0</v>
      </c>
      <c r="AN102" s="194">
        <f t="shared" ca="1" si="35"/>
        <v>0.89659174111033668</v>
      </c>
      <c r="AO102" s="195">
        <f t="shared" ca="1" si="37"/>
        <v>0.89659174111033668</v>
      </c>
      <c r="AP102" s="196">
        <f t="shared" ca="1" si="31"/>
        <v>2</v>
      </c>
      <c r="AQ102" s="47"/>
      <c r="AR102" s="192">
        <f t="shared" ca="1" si="27"/>
        <v>0</v>
      </c>
      <c r="AS102" s="193">
        <f t="shared" ca="1" si="28"/>
        <v>0</v>
      </c>
      <c r="AT102" s="194">
        <f t="shared" ca="1" si="29"/>
        <v>0.89659174111033668</v>
      </c>
      <c r="AU102" s="195">
        <f t="shared" ca="1" si="38"/>
        <v>0.89659174111033668</v>
      </c>
      <c r="AV102" s="196">
        <f t="shared" ca="1" si="32"/>
        <v>2</v>
      </c>
      <c r="AW102" s="162"/>
      <c r="AX102" s="47"/>
      <c r="AY102" s="47"/>
      <c r="AZ102" s="47"/>
      <c r="BA102" s="47"/>
      <c r="BB102" s="47"/>
      <c r="BC102" s="47"/>
      <c r="BD102" s="47"/>
      <c r="BE102" s="47"/>
      <c r="BF102" s="47"/>
      <c r="BG102" s="47"/>
    </row>
    <row r="103" spans="2:59" s="161" customFormat="1" ht="17" customHeight="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95"/>
      <c r="AA103" s="47"/>
      <c r="AB103" s="188">
        <f>'COVID-19 Cases'!$B101</f>
        <v>43983</v>
      </c>
      <c r="AC103" s="189">
        <f>'COVID-19 Cases'!D101</f>
        <v>972.18849792170045</v>
      </c>
      <c r="AD103" s="190">
        <f>'COVID-19 Cases'!E101</f>
        <v>1167.8302369468006</v>
      </c>
      <c r="AE103" s="197">
        <f>'COVID-19 Cases'!F101</f>
        <v>45.392824745427397</v>
      </c>
      <c r="AF103" s="192">
        <f t="shared" ca="1" si="23"/>
        <v>40.102775539270148</v>
      </c>
      <c r="AG103" s="193">
        <f t="shared" ca="1" si="24"/>
        <v>48.172997274055525</v>
      </c>
      <c r="AH103" s="194">
        <f t="shared" ca="1" si="25"/>
        <v>2.8370515465892123</v>
      </c>
      <c r="AI103" s="195">
        <f t="shared" ca="1" si="36"/>
        <v>91.112824359914882</v>
      </c>
      <c r="AJ103" s="196">
        <f t="shared" ca="1" si="30"/>
        <v>200</v>
      </c>
      <c r="AL103" s="192">
        <f t="shared" ca="1" si="33"/>
        <v>0</v>
      </c>
      <c r="AM103" s="193">
        <f t="shared" ca="1" si="34"/>
        <v>0</v>
      </c>
      <c r="AN103" s="194">
        <f t="shared" ca="1" si="35"/>
        <v>1.0213385567721165</v>
      </c>
      <c r="AO103" s="195">
        <f t="shared" ca="1" si="37"/>
        <v>1.0213385567721165</v>
      </c>
      <c r="AP103" s="196">
        <f t="shared" ca="1" si="31"/>
        <v>2</v>
      </c>
      <c r="AQ103" s="47"/>
      <c r="AR103" s="192">
        <f t="shared" ca="1" si="27"/>
        <v>0</v>
      </c>
      <c r="AS103" s="193">
        <f t="shared" ca="1" si="28"/>
        <v>0</v>
      </c>
      <c r="AT103" s="194">
        <f t="shared" ca="1" si="29"/>
        <v>1.0213385567721165</v>
      </c>
      <c r="AU103" s="195">
        <f t="shared" ca="1" si="38"/>
        <v>1.0213385567721165</v>
      </c>
      <c r="AV103" s="196">
        <f t="shared" ca="1" si="32"/>
        <v>2</v>
      </c>
      <c r="AW103" s="162"/>
      <c r="AX103" s="47"/>
      <c r="AY103" s="47"/>
      <c r="AZ103" s="47"/>
      <c r="BA103" s="47"/>
      <c r="BB103" s="47"/>
      <c r="BC103" s="47"/>
      <c r="BD103" s="47"/>
      <c r="BE103" s="47"/>
      <c r="BF103" s="47"/>
      <c r="BG103" s="47"/>
    </row>
    <row r="104" spans="2:59" s="161" customFormat="1" ht="17" customHeight="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95"/>
      <c r="AA104" s="47"/>
      <c r="AB104" s="188">
        <f>'COVID-19 Cases'!$B102</f>
        <v>43984</v>
      </c>
      <c r="AC104" s="189">
        <f>'COVID-19 Cases'!D102</f>
        <v>1088.6609113132158</v>
      </c>
      <c r="AD104" s="190">
        <f>'COVID-19 Cases'!E102</f>
        <v>1312.798516289374</v>
      </c>
      <c r="AE104" s="197">
        <f>'COVID-19 Cases'!F102</f>
        <v>51.583004517859578</v>
      </c>
      <c r="AF104" s="192">
        <f t="shared" ca="1" si="23"/>
        <v>44.907262591670154</v>
      </c>
      <c r="AG104" s="193">
        <f t="shared" ca="1" si="24"/>
        <v>54.152938796936681</v>
      </c>
      <c r="AH104" s="194">
        <f t="shared" ca="1" si="25"/>
        <v>3.2239377823662236</v>
      </c>
      <c r="AI104" s="195">
        <f t="shared" ca="1" si="36"/>
        <v>102.28413917097305</v>
      </c>
      <c r="AJ104" s="196">
        <f t="shared" ca="1" si="30"/>
        <v>200</v>
      </c>
      <c r="AL104" s="192">
        <f t="shared" ca="1" si="33"/>
        <v>0</v>
      </c>
      <c r="AM104" s="193">
        <f t="shared" ca="1" si="34"/>
        <v>0</v>
      </c>
      <c r="AN104" s="194">
        <f t="shared" ca="1" si="35"/>
        <v>1.1606176016518404</v>
      </c>
      <c r="AO104" s="195">
        <f t="shared" ca="1" si="37"/>
        <v>1.1606176016518404</v>
      </c>
      <c r="AP104" s="196">
        <f t="shared" ca="1" si="31"/>
        <v>2</v>
      </c>
      <c r="AQ104" s="47"/>
      <c r="AR104" s="192">
        <f t="shared" ca="1" si="27"/>
        <v>0</v>
      </c>
      <c r="AS104" s="193">
        <f t="shared" ca="1" si="28"/>
        <v>0</v>
      </c>
      <c r="AT104" s="194">
        <f t="shared" ca="1" si="29"/>
        <v>1.1606176016518404</v>
      </c>
      <c r="AU104" s="195">
        <f t="shared" ca="1" si="38"/>
        <v>1.1606176016518404</v>
      </c>
      <c r="AV104" s="196">
        <f t="shared" ca="1" si="32"/>
        <v>2</v>
      </c>
      <c r="AW104" s="162"/>
      <c r="AX104" s="47"/>
      <c r="AY104" s="47"/>
      <c r="AZ104" s="47"/>
      <c r="BA104" s="47"/>
      <c r="BB104" s="47"/>
      <c r="BC104" s="47"/>
      <c r="BD104" s="47"/>
      <c r="BE104" s="47"/>
      <c r="BF104" s="47"/>
      <c r="BG104" s="47"/>
    </row>
    <row r="105" spans="2:59" s="161" customFormat="1" ht="17" customHeight="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95"/>
      <c r="AA105" s="47"/>
      <c r="AB105" s="188">
        <f>'COVID-19 Cases'!$B103</f>
        <v>43985</v>
      </c>
      <c r="AC105" s="189">
        <f>'COVID-19 Cases'!D103</f>
        <v>1213.3572551523357</v>
      </c>
      <c r="AD105" s="190">
        <f>'COVID-19 Cases'!E103</f>
        <v>1469.7549802861222</v>
      </c>
      <c r="AE105" s="197">
        <f>'COVID-19 Cases'!F103</f>
        <v>58.456584692700034</v>
      </c>
      <c r="AF105" s="192">
        <f t="shared" ca="1" si="23"/>
        <v>50.050986775033849</v>
      </c>
      <c r="AG105" s="193">
        <f t="shared" ca="1" si="24"/>
        <v>60.627392936802543</v>
      </c>
      <c r="AH105" s="194">
        <f t="shared" ca="1" si="25"/>
        <v>3.6535365432937521</v>
      </c>
      <c r="AI105" s="195">
        <f t="shared" ca="1" si="36"/>
        <v>114.33191625513014</v>
      </c>
      <c r="AJ105" s="196">
        <f t="shared" ca="1" si="30"/>
        <v>200</v>
      </c>
      <c r="AL105" s="192">
        <f t="shared" ca="1" si="33"/>
        <v>0</v>
      </c>
      <c r="AM105" s="193">
        <f t="shared" ca="1" si="34"/>
        <v>0</v>
      </c>
      <c r="AN105" s="194">
        <f t="shared" ca="1" si="35"/>
        <v>1.3152731555857506</v>
      </c>
      <c r="AO105" s="195">
        <f t="shared" ca="1" si="37"/>
        <v>1.3152731555857506</v>
      </c>
      <c r="AP105" s="196">
        <f t="shared" ca="1" si="31"/>
        <v>2</v>
      </c>
      <c r="AQ105" s="47"/>
      <c r="AR105" s="192">
        <f t="shared" ca="1" si="27"/>
        <v>0</v>
      </c>
      <c r="AS105" s="193">
        <f t="shared" ca="1" si="28"/>
        <v>0</v>
      </c>
      <c r="AT105" s="194">
        <f t="shared" ca="1" si="29"/>
        <v>1.3152731555857506</v>
      </c>
      <c r="AU105" s="195">
        <f t="shared" ca="1" si="38"/>
        <v>1.3152731555857506</v>
      </c>
      <c r="AV105" s="196">
        <f t="shared" ca="1" si="32"/>
        <v>2</v>
      </c>
      <c r="AW105" s="162"/>
      <c r="AX105" s="47"/>
      <c r="AY105" s="47"/>
      <c r="AZ105" s="47"/>
      <c r="BA105" s="47"/>
      <c r="BB105" s="47"/>
      <c r="BC105" s="47"/>
      <c r="BD105" s="47"/>
      <c r="BE105" s="47"/>
      <c r="BF105" s="47"/>
      <c r="BG105" s="47"/>
    </row>
    <row r="106" spans="2:59" s="161" customFormat="1" ht="17" customHeight="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95"/>
      <c r="AA106" s="47"/>
      <c r="AB106" s="188">
        <f>'COVID-19 Cases'!$B104</f>
        <v>43986</v>
      </c>
      <c r="AC106" s="189">
        <f>'COVID-19 Cases'!D104</f>
        <v>1345.3387288380166</v>
      </c>
      <c r="AD106" s="190">
        <f>'COVID-19 Cases'!E104</f>
        <v>1638.0913501080358</v>
      </c>
      <c r="AE106" s="197">
        <f>'COVID-19 Cases'!F104</f>
        <v>66.042824716370532</v>
      </c>
      <c r="AF106" s="192">
        <f t="shared" ca="1" si="23"/>
        <v>55.495222564568188</v>
      </c>
      <c r="AG106" s="193">
        <f t="shared" ca="1" si="24"/>
        <v>67.571268191956477</v>
      </c>
      <c r="AH106" s="194">
        <f t="shared" ca="1" si="25"/>
        <v>4.1276765447731583</v>
      </c>
      <c r="AI106" s="195">
        <f t="shared" ca="1" si="36"/>
        <v>127.19416730129782</v>
      </c>
      <c r="AJ106" s="196">
        <f t="shared" ca="1" si="30"/>
        <v>200</v>
      </c>
      <c r="AL106" s="192">
        <f t="shared" ca="1" si="33"/>
        <v>0</v>
      </c>
      <c r="AM106" s="193">
        <f t="shared" ca="1" si="34"/>
        <v>0</v>
      </c>
      <c r="AN106" s="194">
        <f t="shared" ca="1" si="35"/>
        <v>1.4859635561183369</v>
      </c>
      <c r="AO106" s="195">
        <f t="shared" ca="1" si="37"/>
        <v>1.4859635561183369</v>
      </c>
      <c r="AP106" s="196">
        <f t="shared" ca="1" si="31"/>
        <v>2</v>
      </c>
      <c r="AQ106" s="47"/>
      <c r="AR106" s="192">
        <f t="shared" ca="1" si="27"/>
        <v>0</v>
      </c>
      <c r="AS106" s="193">
        <f t="shared" ca="1" si="28"/>
        <v>0</v>
      </c>
      <c r="AT106" s="194">
        <f t="shared" ca="1" si="29"/>
        <v>1.4859635561183369</v>
      </c>
      <c r="AU106" s="195">
        <f t="shared" ca="1" si="38"/>
        <v>1.4859635561183369</v>
      </c>
      <c r="AV106" s="196">
        <f t="shared" ca="1" si="32"/>
        <v>2</v>
      </c>
      <c r="AW106" s="162"/>
      <c r="AX106" s="47"/>
      <c r="AY106" s="47"/>
      <c r="AZ106" s="47"/>
      <c r="BA106" s="47"/>
      <c r="BB106" s="47"/>
      <c r="BC106" s="47"/>
      <c r="BD106" s="47"/>
      <c r="BE106" s="47"/>
      <c r="BF106" s="47"/>
      <c r="BG106" s="47"/>
    </row>
    <row r="107" spans="2:59" s="161" customFormat="1" ht="17" customHeight="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95"/>
      <c r="AA107" s="47"/>
      <c r="AB107" s="188">
        <f>'COVID-19 Cases'!$B105</f>
        <v>43987</v>
      </c>
      <c r="AC107" s="189">
        <f>'COVID-19 Cases'!D105</f>
        <v>1483.2253101599094</v>
      </c>
      <c r="AD107" s="190">
        <f>'COVID-19 Cases'!E105</f>
        <v>1816.7360754248</v>
      </c>
      <c r="AE107" s="197">
        <f>'COVID-19 Cases'!F105</f>
        <v>74.359505381613687</v>
      </c>
      <c r="AF107" s="192">
        <f t="shared" ca="1" si="23"/>
        <v>61.18304404409627</v>
      </c>
      <c r="AG107" s="193">
        <f t="shared" ca="1" si="24"/>
        <v>74.940363111273001</v>
      </c>
      <c r="AH107" s="194">
        <f t="shared" ca="1" si="25"/>
        <v>4.6474690863508554</v>
      </c>
      <c r="AI107" s="195">
        <f t="shared" ca="1" si="36"/>
        <v>140.77087624172015</v>
      </c>
      <c r="AJ107" s="196">
        <f t="shared" ca="1" si="30"/>
        <v>200</v>
      </c>
      <c r="AL107" s="192">
        <f t="shared" ca="1" si="33"/>
        <v>0</v>
      </c>
      <c r="AM107" s="193">
        <f t="shared" ca="1" si="34"/>
        <v>0</v>
      </c>
      <c r="AN107" s="194">
        <f t="shared" ca="1" si="35"/>
        <v>1.6730888710863079</v>
      </c>
      <c r="AO107" s="195">
        <f t="shared" ca="1" si="37"/>
        <v>1.6730888710863079</v>
      </c>
      <c r="AP107" s="196">
        <f t="shared" ca="1" si="31"/>
        <v>2</v>
      </c>
      <c r="AQ107" s="47"/>
      <c r="AR107" s="192">
        <f t="shared" ca="1" si="27"/>
        <v>0</v>
      </c>
      <c r="AS107" s="193">
        <f t="shared" ca="1" si="28"/>
        <v>0</v>
      </c>
      <c r="AT107" s="194">
        <f t="shared" ca="1" si="29"/>
        <v>1.6730888710863079</v>
      </c>
      <c r="AU107" s="195">
        <f t="shared" ca="1" si="38"/>
        <v>1.6730888710863079</v>
      </c>
      <c r="AV107" s="196">
        <f t="shared" ca="1" si="32"/>
        <v>2</v>
      </c>
      <c r="AW107" s="162"/>
      <c r="AX107" s="47"/>
      <c r="AY107" s="47"/>
      <c r="AZ107" s="47"/>
      <c r="BA107" s="47"/>
      <c r="BB107" s="47"/>
      <c r="BC107" s="47"/>
      <c r="BD107" s="47"/>
      <c r="BE107" s="47"/>
      <c r="BF107" s="47"/>
      <c r="BG107" s="47"/>
    </row>
    <row r="108" spans="2:59" s="161" customFormat="1" ht="17" customHeight="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95"/>
      <c r="AA108" s="47"/>
      <c r="AB108" s="188">
        <f>'COVID-19 Cases'!$B106</f>
        <v>43988</v>
      </c>
      <c r="AC108" s="189">
        <f>'COVID-19 Cases'!D106</f>
        <v>1625.1663427815804</v>
      </c>
      <c r="AD108" s="190">
        <f>'COVID-19 Cases'!E106</f>
        <v>2004.10514582922</v>
      </c>
      <c r="AE108" s="197">
        <f>'COVID-19 Cases'!F106</f>
        <v>83.409487571116344</v>
      </c>
      <c r="AF108" s="192">
        <f t="shared" ref="AF108:AF132" ca="1" si="39">$AF$8*AC108</f>
        <v>67.038111639740194</v>
      </c>
      <c r="AG108" s="193">
        <f t="shared" ref="AG108:AG132" ca="1" si="40">$AG$8*AD108</f>
        <v>82.669337265455326</v>
      </c>
      <c r="AH108" s="194">
        <f t="shared" ref="AH108:AH132" ca="1" si="41">$AH$8*AE108</f>
        <v>5.2130929731947715</v>
      </c>
      <c r="AI108" s="195">
        <f t="shared" ca="1" si="36"/>
        <v>154.92054187839028</v>
      </c>
      <c r="AJ108" s="196">
        <f t="shared" ca="1" si="30"/>
        <v>200</v>
      </c>
      <c r="AL108" s="192">
        <f t="shared" ca="1" si="33"/>
        <v>0</v>
      </c>
      <c r="AM108" s="193">
        <f t="shared" ca="1" si="34"/>
        <v>0</v>
      </c>
      <c r="AN108" s="194">
        <f t="shared" ca="1" si="35"/>
        <v>1.8767134703501176</v>
      </c>
      <c r="AO108" s="195">
        <f t="shared" ca="1" si="37"/>
        <v>1.8767134703501176</v>
      </c>
      <c r="AP108" s="196">
        <f t="shared" ca="1" si="31"/>
        <v>2</v>
      </c>
      <c r="AQ108" s="47"/>
      <c r="AR108" s="192">
        <f t="shared" ca="1" si="27"/>
        <v>0</v>
      </c>
      <c r="AS108" s="193">
        <f t="shared" ca="1" si="28"/>
        <v>0</v>
      </c>
      <c r="AT108" s="194">
        <f t="shared" ca="1" si="29"/>
        <v>1.8767134703501176</v>
      </c>
      <c r="AU108" s="195">
        <f t="shared" ca="1" si="38"/>
        <v>1.8767134703501176</v>
      </c>
      <c r="AV108" s="196">
        <f t="shared" ca="1" si="32"/>
        <v>2</v>
      </c>
      <c r="AW108" s="162"/>
      <c r="AX108" s="47"/>
      <c r="AY108" s="47"/>
      <c r="AZ108" s="47"/>
      <c r="BA108" s="47"/>
      <c r="BB108" s="47"/>
      <c r="BC108" s="47"/>
      <c r="BD108" s="47"/>
      <c r="BE108" s="47"/>
      <c r="BF108" s="47"/>
      <c r="BG108" s="47"/>
    </row>
    <row r="109" spans="2:59" s="161" customFormat="1" ht="17" customHeight="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95"/>
      <c r="AA109" s="47"/>
      <c r="AB109" s="188">
        <f>'COVID-19 Cases'!$B107</f>
        <v>43989</v>
      </c>
      <c r="AC109" s="189">
        <f>'COVID-19 Cases'!D107</f>
        <v>1768.8403653949979</v>
      </c>
      <c r="AD109" s="190">
        <f>'COVID-19 Cases'!E107</f>
        <v>2198.0783680012269</v>
      </c>
      <c r="AE109" s="197">
        <f>'COVID-19 Cases'!F107</f>
        <v>93.177256563279684</v>
      </c>
      <c r="AF109" s="192">
        <f t="shared" ca="1" si="39"/>
        <v>72.964665072543667</v>
      </c>
      <c r="AG109" s="193">
        <f t="shared" ca="1" si="40"/>
        <v>90.670732680050619</v>
      </c>
      <c r="AH109" s="194">
        <f t="shared" ca="1" si="41"/>
        <v>5.8235785352049803</v>
      </c>
      <c r="AI109" s="195">
        <f t="shared" ca="1" si="36"/>
        <v>169.45897628779926</v>
      </c>
      <c r="AJ109" s="196">
        <f t="shared" ca="1" si="30"/>
        <v>200</v>
      </c>
      <c r="AL109" s="192">
        <f t="shared" ca="1" si="33"/>
        <v>0</v>
      </c>
      <c r="AM109" s="193">
        <f t="shared" ca="1" si="34"/>
        <v>0</v>
      </c>
      <c r="AN109" s="194">
        <f t="shared" ca="1" si="35"/>
        <v>2.0964882726737928</v>
      </c>
      <c r="AO109" s="195">
        <f t="shared" ca="1" si="37"/>
        <v>2.0964882726737928</v>
      </c>
      <c r="AP109" s="196">
        <f t="shared" ca="1" si="31"/>
        <v>2</v>
      </c>
      <c r="AQ109" s="47"/>
      <c r="AR109" s="192">
        <f t="shared" ca="1" si="27"/>
        <v>0</v>
      </c>
      <c r="AS109" s="193">
        <f t="shared" ca="1" si="28"/>
        <v>0</v>
      </c>
      <c r="AT109" s="194">
        <f t="shared" ca="1" si="29"/>
        <v>2.0964882726737928</v>
      </c>
      <c r="AU109" s="195">
        <f t="shared" ca="1" si="38"/>
        <v>2.0964882726737928</v>
      </c>
      <c r="AV109" s="196">
        <f t="shared" ca="1" si="32"/>
        <v>2</v>
      </c>
      <c r="AW109" s="162"/>
      <c r="AX109" s="47"/>
      <c r="AY109" s="47"/>
      <c r="AZ109" s="47"/>
      <c r="BA109" s="47"/>
      <c r="BB109" s="47"/>
      <c r="BC109" s="47"/>
      <c r="BD109" s="47"/>
      <c r="BE109" s="47"/>
      <c r="BF109" s="47"/>
      <c r="BG109" s="47"/>
    </row>
    <row r="110" spans="2:59" s="161" customFormat="1" ht="17" customHeight="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95"/>
      <c r="AA110" s="47"/>
      <c r="AB110" s="188">
        <f>'COVID-19 Cases'!$B108</f>
        <v>43990</v>
      </c>
      <c r="AC110" s="189">
        <f>'COVID-19 Cases'!D108</f>
        <v>1911.4928447321367</v>
      </c>
      <c r="AD110" s="190">
        <f>'COVID-19 Cases'!E108</f>
        <v>2396.0106236726192</v>
      </c>
      <c r="AE110" s="197">
        <f>'COVID-19 Cases'!F108</f>
        <v>103.62573871505174</v>
      </c>
      <c r="AF110" s="192">
        <f t="shared" ca="1" si="39"/>
        <v>78.849079845200649</v>
      </c>
      <c r="AG110" s="193">
        <f t="shared" ca="1" si="40"/>
        <v>98.83543822649554</v>
      </c>
      <c r="AH110" s="194">
        <f t="shared" ca="1" si="41"/>
        <v>6.4766086696907337</v>
      </c>
      <c r="AI110" s="195">
        <f t="shared" ca="1" si="36"/>
        <v>184.16112674138691</v>
      </c>
      <c r="AJ110" s="196">
        <f t="shared" ca="1" si="30"/>
        <v>200</v>
      </c>
      <c r="AL110" s="192">
        <f t="shared" ca="1" si="33"/>
        <v>0</v>
      </c>
      <c r="AM110" s="193">
        <f t="shared" ca="1" si="34"/>
        <v>0</v>
      </c>
      <c r="AN110" s="194">
        <f t="shared" ca="1" si="35"/>
        <v>2.3315791210886641</v>
      </c>
      <c r="AO110" s="195">
        <f t="shared" ca="1" si="37"/>
        <v>2.3315791210886641</v>
      </c>
      <c r="AP110" s="196">
        <f t="shared" ca="1" si="31"/>
        <v>2</v>
      </c>
      <c r="AQ110" s="47"/>
      <c r="AR110" s="192">
        <f t="shared" ca="1" si="27"/>
        <v>0</v>
      </c>
      <c r="AS110" s="193">
        <f t="shared" ca="1" si="28"/>
        <v>0</v>
      </c>
      <c r="AT110" s="194">
        <f t="shared" ca="1" si="29"/>
        <v>2.3315791210886641</v>
      </c>
      <c r="AU110" s="195">
        <f t="shared" ca="1" si="38"/>
        <v>2.3315791210886641</v>
      </c>
      <c r="AV110" s="196">
        <f t="shared" ca="1" si="32"/>
        <v>2</v>
      </c>
      <c r="AW110" s="162"/>
      <c r="AX110" s="47"/>
      <c r="AY110" s="47"/>
      <c r="AZ110" s="47"/>
      <c r="BA110" s="47"/>
      <c r="BB110" s="47"/>
      <c r="BC110" s="47"/>
      <c r="BD110" s="47"/>
      <c r="BE110" s="47"/>
      <c r="BF110" s="47"/>
      <c r="BG110" s="47"/>
    </row>
    <row r="111" spans="2:59" s="161" customFormat="1" ht="17" customHeight="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95"/>
      <c r="AA111" s="47"/>
      <c r="AB111" s="188">
        <f>'COVID-19 Cases'!$B109</f>
        <v>43991</v>
      </c>
      <c r="AC111" s="189">
        <f>'COVID-19 Cases'!D109</f>
        <v>2050.0177393979284</v>
      </c>
      <c r="AD111" s="190">
        <f>'COVID-19 Cases'!E109</f>
        <v>2594.7856264066236</v>
      </c>
      <c r="AE111" s="197">
        <f>'COVID-19 Cases'!F109</f>
        <v>114.69373717502276</v>
      </c>
      <c r="AF111" s="192">
        <f t="shared" ca="1" si="39"/>
        <v>84.563231750164547</v>
      </c>
      <c r="AG111" s="193">
        <f t="shared" ca="1" si="40"/>
        <v>107.03490708927323</v>
      </c>
      <c r="AH111" s="194">
        <f t="shared" ca="1" si="41"/>
        <v>7.1683585734389226</v>
      </c>
      <c r="AI111" s="195">
        <f t="shared" ca="1" si="36"/>
        <v>198.7664974128767</v>
      </c>
      <c r="AJ111" s="196">
        <f t="shared" ca="1" si="30"/>
        <v>200</v>
      </c>
      <c r="AL111" s="192">
        <f t="shared" ca="1" si="33"/>
        <v>0</v>
      </c>
      <c r="AM111" s="193">
        <f t="shared" ca="1" si="34"/>
        <v>0</v>
      </c>
      <c r="AN111" s="194">
        <f t="shared" ca="1" si="35"/>
        <v>2.5806090864380122</v>
      </c>
      <c r="AO111" s="195">
        <f t="shared" ca="1" si="37"/>
        <v>2.5806090864380122</v>
      </c>
      <c r="AP111" s="196">
        <f t="shared" ca="1" si="31"/>
        <v>2</v>
      </c>
      <c r="AQ111" s="47"/>
      <c r="AR111" s="192">
        <f t="shared" ca="1" si="27"/>
        <v>0</v>
      </c>
      <c r="AS111" s="193">
        <f t="shared" ca="1" si="28"/>
        <v>0</v>
      </c>
      <c r="AT111" s="194">
        <f t="shared" ca="1" si="29"/>
        <v>2.5806090864380122</v>
      </c>
      <c r="AU111" s="195">
        <f t="shared" ca="1" si="38"/>
        <v>2.5806090864380122</v>
      </c>
      <c r="AV111" s="196">
        <f t="shared" ca="1" si="32"/>
        <v>2</v>
      </c>
      <c r="AW111" s="162"/>
      <c r="AX111" s="47"/>
      <c r="AY111" s="47"/>
      <c r="AZ111" s="47"/>
      <c r="BA111" s="47"/>
      <c r="BB111" s="47"/>
      <c r="BC111" s="47"/>
      <c r="BD111" s="47"/>
      <c r="BE111" s="47"/>
      <c r="BF111" s="47"/>
      <c r="BG111" s="47"/>
    </row>
    <row r="112" spans="2:59" s="161" customFormat="1" ht="17" customHeight="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95"/>
      <c r="AA112" s="47"/>
      <c r="AB112" s="188">
        <f>'COVID-19 Cases'!$B110</f>
        <v>43992</v>
      </c>
      <c r="AC112" s="189">
        <f>'COVID-19 Cases'!D110</f>
        <v>2181.0840400590737</v>
      </c>
      <c r="AD112" s="190">
        <f>'COVID-19 Cases'!E110</f>
        <v>2790.915690539025</v>
      </c>
      <c r="AE112" s="197">
        <f>'COVID-19 Cases'!F110</f>
        <v>126.29436131193088</v>
      </c>
      <c r="AF112" s="192">
        <f t="shared" ca="1" si="39"/>
        <v>89.969716652436787</v>
      </c>
      <c r="AG112" s="193">
        <f t="shared" ca="1" si="40"/>
        <v>115.12527223473479</v>
      </c>
      <c r="AH112" s="194">
        <f t="shared" ca="1" si="41"/>
        <v>7.8933975819956803</v>
      </c>
      <c r="AI112" s="195">
        <f t="shared" ca="1" si="36"/>
        <v>212.98838646916727</v>
      </c>
      <c r="AJ112" s="196">
        <f t="shared" ca="1" si="30"/>
        <v>200</v>
      </c>
      <c r="AL112" s="192">
        <f t="shared" ca="1" si="33"/>
        <v>0</v>
      </c>
      <c r="AM112" s="193">
        <f t="shared" ca="1" si="34"/>
        <v>0</v>
      </c>
      <c r="AN112" s="194">
        <f t="shared" ca="1" si="35"/>
        <v>2.8416231295184446</v>
      </c>
      <c r="AO112" s="195">
        <f t="shared" ca="1" si="37"/>
        <v>2.8416231295184446</v>
      </c>
      <c r="AP112" s="196">
        <f t="shared" ca="1" si="31"/>
        <v>2</v>
      </c>
      <c r="AQ112" s="47"/>
      <c r="AR112" s="192">
        <f t="shared" ca="1" si="27"/>
        <v>0</v>
      </c>
      <c r="AS112" s="193">
        <f t="shared" ca="1" si="28"/>
        <v>0</v>
      </c>
      <c r="AT112" s="194">
        <f t="shared" ca="1" si="29"/>
        <v>2.8416231295184446</v>
      </c>
      <c r="AU112" s="195">
        <f t="shared" ca="1" si="38"/>
        <v>2.8416231295184446</v>
      </c>
      <c r="AV112" s="196">
        <f t="shared" ca="1" si="32"/>
        <v>2</v>
      </c>
      <c r="AW112" s="162"/>
      <c r="AX112" s="47"/>
      <c r="AY112" s="47"/>
      <c r="AZ112" s="47"/>
      <c r="BA112" s="47"/>
      <c r="BB112" s="47"/>
      <c r="BC112" s="47"/>
      <c r="BD112" s="47"/>
      <c r="BE112" s="47"/>
      <c r="BF112" s="47"/>
      <c r="BG112" s="47"/>
    </row>
    <row r="113" spans="2:59" s="161" customFormat="1" ht="17" customHeight="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95"/>
      <c r="AA113" s="47"/>
      <c r="AB113" s="188">
        <f>'COVID-19 Cases'!$B111</f>
        <v>43993</v>
      </c>
      <c r="AC113" s="189">
        <f>'COVID-19 Cases'!D111</f>
        <v>2301.3019896273563</v>
      </c>
      <c r="AD113" s="190">
        <f>'COVID-19 Cases'!E111</f>
        <v>2980.6852405913596</v>
      </c>
      <c r="AE113" s="197">
        <f>'COVID-19 Cases'!F111</f>
        <v>138.31480404583289</v>
      </c>
      <c r="AF113" s="192">
        <f t="shared" ca="1" si="39"/>
        <v>94.928707072128446</v>
      </c>
      <c r="AG113" s="193">
        <f t="shared" ca="1" si="40"/>
        <v>122.95326617439359</v>
      </c>
      <c r="AH113" s="194">
        <f t="shared" ca="1" si="41"/>
        <v>8.6446752528645554</v>
      </c>
      <c r="AI113" s="195">
        <f t="shared" ca="1" si="36"/>
        <v>226.52664849938657</v>
      </c>
      <c r="AJ113" s="196">
        <f t="shared" ca="1" si="30"/>
        <v>200</v>
      </c>
      <c r="AL113" s="192">
        <f t="shared" ca="1" si="33"/>
        <v>0</v>
      </c>
      <c r="AM113" s="193">
        <f t="shared" ca="1" si="34"/>
        <v>0</v>
      </c>
      <c r="AN113" s="194">
        <f t="shared" ca="1" si="35"/>
        <v>3.11208309103124</v>
      </c>
      <c r="AO113" s="195">
        <f t="shared" ca="1" si="37"/>
        <v>3.11208309103124</v>
      </c>
      <c r="AP113" s="196">
        <f t="shared" ca="1" si="31"/>
        <v>2</v>
      </c>
      <c r="AQ113" s="47"/>
      <c r="AR113" s="192">
        <f t="shared" ca="1" si="27"/>
        <v>0</v>
      </c>
      <c r="AS113" s="193">
        <f t="shared" ca="1" si="28"/>
        <v>0</v>
      </c>
      <c r="AT113" s="194">
        <f t="shared" ca="1" si="29"/>
        <v>3.11208309103124</v>
      </c>
      <c r="AU113" s="195">
        <f t="shared" ca="1" si="38"/>
        <v>3.11208309103124</v>
      </c>
      <c r="AV113" s="196">
        <f t="shared" ca="1" si="32"/>
        <v>2</v>
      </c>
      <c r="AW113" s="162"/>
      <c r="AX113" s="47"/>
      <c r="AY113" s="47"/>
      <c r="AZ113" s="47"/>
      <c r="BA113" s="47"/>
      <c r="BB113" s="47"/>
      <c r="BC113" s="47"/>
      <c r="BD113" s="47"/>
      <c r="BE113" s="47"/>
      <c r="BF113" s="47"/>
      <c r="BG113" s="47"/>
    </row>
    <row r="114" spans="2:59" s="161" customFormat="1" ht="17" customHeight="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95"/>
      <c r="AA114" s="47"/>
      <c r="AB114" s="188">
        <f>'COVID-19 Cases'!$B112</f>
        <v>43994</v>
      </c>
      <c r="AC114" s="189">
        <f>'COVID-19 Cases'!D112</f>
        <v>2407.4165893941026</v>
      </c>
      <c r="AD114" s="190">
        <f>'COVID-19 Cases'!E112</f>
        <v>3160.3290304959041</v>
      </c>
      <c r="AE114" s="197">
        <f>'COVID-19 Cases'!F112</f>
        <v>150.61774084800322</v>
      </c>
      <c r="AF114" s="192">
        <f t="shared" ca="1" si="39"/>
        <v>99.305934312506736</v>
      </c>
      <c r="AG114" s="193">
        <f t="shared" ca="1" si="40"/>
        <v>130.36357250795606</v>
      </c>
      <c r="AH114" s="194">
        <f t="shared" ca="1" si="41"/>
        <v>9.4136088030002014</v>
      </c>
      <c r="AI114" s="195">
        <f t="shared" ca="1" si="36"/>
        <v>239.08311562346302</v>
      </c>
      <c r="AJ114" s="196">
        <f t="shared" ca="1" si="30"/>
        <v>200</v>
      </c>
      <c r="AL114" s="192">
        <f t="shared" ca="1" si="33"/>
        <v>0</v>
      </c>
      <c r="AM114" s="193">
        <f t="shared" ca="1" si="34"/>
        <v>0</v>
      </c>
      <c r="AN114" s="194">
        <f t="shared" ca="1" si="35"/>
        <v>3.3888991690800725</v>
      </c>
      <c r="AO114" s="195">
        <f t="shared" ca="1" si="37"/>
        <v>3.3888991690800725</v>
      </c>
      <c r="AP114" s="196">
        <f t="shared" ca="1" si="31"/>
        <v>2</v>
      </c>
      <c r="AQ114" s="47"/>
      <c r="AR114" s="192">
        <f t="shared" ca="1" si="27"/>
        <v>0</v>
      </c>
      <c r="AS114" s="193">
        <f t="shared" ca="1" si="28"/>
        <v>0</v>
      </c>
      <c r="AT114" s="194">
        <f t="shared" ca="1" si="29"/>
        <v>3.3888991690800725</v>
      </c>
      <c r="AU114" s="195">
        <f t="shared" ca="1" si="38"/>
        <v>3.3888991690800725</v>
      </c>
      <c r="AV114" s="196">
        <f t="shared" ca="1" si="32"/>
        <v>2</v>
      </c>
      <c r="AW114" s="162"/>
      <c r="AX114" s="47"/>
      <c r="AY114" s="47"/>
      <c r="AZ114" s="47"/>
      <c r="BA114" s="47"/>
      <c r="BB114" s="47"/>
      <c r="BC114" s="47"/>
      <c r="BD114" s="47"/>
      <c r="BE114" s="47"/>
      <c r="BF114" s="47"/>
      <c r="BG114" s="47"/>
    </row>
    <row r="115" spans="2:59" s="161" customFormat="1" ht="17" customHeight="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95"/>
      <c r="AA115" s="47"/>
      <c r="AB115" s="188">
        <f>'COVID-19 Cases'!$B113</f>
        <v>43995</v>
      </c>
      <c r="AC115" s="189">
        <f>'COVID-19 Cases'!D113</f>
        <v>2496.5097551707568</v>
      </c>
      <c r="AD115" s="190">
        <f>'COVID-19 Cases'!E113</f>
        <v>3326.2296315886429</v>
      </c>
      <c r="AE115" s="197">
        <f>'COVID-19 Cases'!F113</f>
        <v>163.04448307943753</v>
      </c>
      <c r="AF115" s="192">
        <f t="shared" ca="1" si="39"/>
        <v>102.98102740079372</v>
      </c>
      <c r="AG115" s="193">
        <f t="shared" ca="1" si="40"/>
        <v>137.20697230303153</v>
      </c>
      <c r="AH115" s="194">
        <f t="shared" ca="1" si="41"/>
        <v>10.190280192464845</v>
      </c>
      <c r="AI115" s="195">
        <f t="shared" ca="1" si="36"/>
        <v>250.37827989629011</v>
      </c>
      <c r="AJ115" s="196">
        <f t="shared" ca="1" si="30"/>
        <v>200</v>
      </c>
      <c r="AL115" s="192">
        <f t="shared" ca="1" si="33"/>
        <v>0</v>
      </c>
      <c r="AM115" s="193">
        <f t="shared" ca="1" si="34"/>
        <v>0</v>
      </c>
      <c r="AN115" s="194">
        <f t="shared" ca="1" si="35"/>
        <v>3.6685008692873442</v>
      </c>
      <c r="AO115" s="195">
        <f t="shared" ca="1" si="37"/>
        <v>3.6685008692873442</v>
      </c>
      <c r="AP115" s="196">
        <f t="shared" ca="1" si="31"/>
        <v>2</v>
      </c>
      <c r="AQ115" s="47"/>
      <c r="AR115" s="192">
        <f t="shared" ca="1" si="27"/>
        <v>0</v>
      </c>
      <c r="AS115" s="193">
        <f t="shared" ca="1" si="28"/>
        <v>0</v>
      </c>
      <c r="AT115" s="194">
        <f t="shared" ca="1" si="29"/>
        <v>3.6685008692873442</v>
      </c>
      <c r="AU115" s="195">
        <f t="shared" ca="1" si="38"/>
        <v>3.6685008692873442</v>
      </c>
      <c r="AV115" s="196">
        <f t="shared" ca="1" si="32"/>
        <v>2</v>
      </c>
      <c r="AW115" s="162"/>
      <c r="AX115" s="47"/>
      <c r="AY115" s="47"/>
      <c r="AZ115" s="47"/>
      <c r="BA115" s="47"/>
      <c r="BB115" s="47"/>
      <c r="BC115" s="47"/>
      <c r="BD115" s="47"/>
      <c r="BE115" s="47"/>
      <c r="BF115" s="47"/>
      <c r="BG115" s="47"/>
    </row>
    <row r="116" spans="2:59" s="161" customFormat="1" ht="17" customHeight="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95"/>
      <c r="AA116" s="47"/>
      <c r="AB116" s="188">
        <f>'COVID-19 Cases'!$B114</f>
        <v>43996</v>
      </c>
      <c r="AC116" s="189">
        <f>'COVID-19 Cases'!D114</f>
        <v>2566.1887608931984</v>
      </c>
      <c r="AD116" s="190">
        <f>'COVID-19 Cases'!E114</f>
        <v>3475.1142341251621</v>
      </c>
      <c r="AE116" s="197">
        <f>'COVID-19 Cases'!F114</f>
        <v>175.41983013562756</v>
      </c>
      <c r="AF116" s="192">
        <f t="shared" ca="1" si="39"/>
        <v>105.85528638684444</v>
      </c>
      <c r="AG116" s="193">
        <f t="shared" ca="1" si="40"/>
        <v>143.34846215766294</v>
      </c>
      <c r="AH116" s="194">
        <f t="shared" ca="1" si="41"/>
        <v>10.963739383476723</v>
      </c>
      <c r="AI116" s="195">
        <f t="shared" ca="1" si="36"/>
        <v>260.1674879279841</v>
      </c>
      <c r="AJ116" s="196">
        <f t="shared" ca="1" si="30"/>
        <v>200</v>
      </c>
      <c r="AL116" s="192">
        <f t="shared" ca="1" si="33"/>
        <v>0</v>
      </c>
      <c r="AM116" s="193">
        <f t="shared" ca="1" si="34"/>
        <v>0</v>
      </c>
      <c r="AN116" s="194">
        <f t="shared" ca="1" si="35"/>
        <v>3.9469461780516202</v>
      </c>
      <c r="AO116" s="195">
        <f t="shared" ca="1" si="37"/>
        <v>3.9469461780516202</v>
      </c>
      <c r="AP116" s="196">
        <f t="shared" ca="1" si="31"/>
        <v>2</v>
      </c>
      <c r="AQ116" s="47"/>
      <c r="AR116" s="192">
        <f t="shared" ca="1" si="27"/>
        <v>0</v>
      </c>
      <c r="AS116" s="193">
        <f t="shared" ca="1" si="28"/>
        <v>0</v>
      </c>
      <c r="AT116" s="194">
        <f t="shared" ca="1" si="29"/>
        <v>3.9469461780516202</v>
      </c>
      <c r="AU116" s="195">
        <f t="shared" ca="1" si="38"/>
        <v>3.9469461780516202</v>
      </c>
      <c r="AV116" s="196">
        <f t="shared" ca="1" si="32"/>
        <v>2</v>
      </c>
      <c r="AW116" s="162"/>
      <c r="AX116" s="47"/>
      <c r="AY116" s="47"/>
      <c r="AZ116" s="47"/>
      <c r="BA116" s="47"/>
      <c r="BB116" s="47"/>
      <c r="BC116" s="47"/>
      <c r="BD116" s="47"/>
      <c r="BE116" s="47"/>
      <c r="BF116" s="47"/>
      <c r="BG116" s="47"/>
    </row>
    <row r="117" spans="2:59" s="161" customFormat="1" ht="17" customHeight="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95"/>
      <c r="AA117" s="47"/>
      <c r="AB117" s="188">
        <f>'COVID-19 Cases'!$B115</f>
        <v>43997</v>
      </c>
      <c r="AC117" s="189">
        <f>'COVID-19 Cases'!D115</f>
        <v>2614.7386741091664</v>
      </c>
      <c r="AD117" s="190">
        <f>'COVID-19 Cases'!E115</f>
        <v>3604.2294960811078</v>
      </c>
      <c r="AE117" s="197">
        <f>'COVID-19 Cases'!F115</f>
        <v>187.55835738979039</v>
      </c>
      <c r="AF117" s="192">
        <f t="shared" ca="1" si="39"/>
        <v>107.85797030700311</v>
      </c>
      <c r="AG117" s="193">
        <f t="shared" ca="1" si="40"/>
        <v>148.67446671334571</v>
      </c>
      <c r="AH117" s="194">
        <f t="shared" ca="1" si="41"/>
        <v>11.722397336861899</v>
      </c>
      <c r="AI117" s="195">
        <f t="shared" ca="1" si="36"/>
        <v>268.25483435721071</v>
      </c>
      <c r="AJ117" s="196">
        <f t="shared" ca="1" si="30"/>
        <v>200</v>
      </c>
      <c r="AL117" s="192">
        <f t="shared" ca="1" si="33"/>
        <v>0</v>
      </c>
      <c r="AM117" s="193">
        <f t="shared" ca="1" si="34"/>
        <v>0</v>
      </c>
      <c r="AN117" s="194">
        <f t="shared" ca="1" si="35"/>
        <v>4.2200630412702838</v>
      </c>
      <c r="AO117" s="195">
        <f t="shared" ca="1" si="37"/>
        <v>4.2200630412702838</v>
      </c>
      <c r="AP117" s="196">
        <f t="shared" ca="1" si="31"/>
        <v>2</v>
      </c>
      <c r="AQ117" s="47"/>
      <c r="AR117" s="192">
        <f t="shared" ca="1" si="27"/>
        <v>0</v>
      </c>
      <c r="AS117" s="193">
        <f t="shared" ca="1" si="28"/>
        <v>0</v>
      </c>
      <c r="AT117" s="194">
        <f t="shared" ca="1" si="29"/>
        <v>4.2200630412702838</v>
      </c>
      <c r="AU117" s="195">
        <f t="shared" ca="1" si="38"/>
        <v>4.2200630412702838</v>
      </c>
      <c r="AV117" s="196">
        <f t="shared" ca="1" si="32"/>
        <v>2</v>
      </c>
      <c r="AW117" s="162"/>
      <c r="AX117" s="47"/>
      <c r="AY117" s="47"/>
      <c r="AZ117" s="47"/>
      <c r="BA117" s="47"/>
      <c r="BB117" s="47"/>
      <c r="BC117" s="47"/>
      <c r="BD117" s="47"/>
      <c r="BE117" s="47"/>
      <c r="BF117" s="47"/>
      <c r="BG117" s="47"/>
    </row>
    <row r="118" spans="2:59" s="161" customFormat="1" ht="17" customHeight="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95"/>
      <c r="AA118" s="47"/>
      <c r="AB118" s="188">
        <f>'COVID-19 Cases'!$B116</f>
        <v>43998</v>
      </c>
      <c r="AC118" s="189">
        <f>'COVID-19 Cases'!D116</f>
        <v>2641.2207404500587</v>
      </c>
      <c r="AD118" s="190">
        <f>'COVID-19 Cases'!E116</f>
        <v>3711.4756550017505</v>
      </c>
      <c r="AE118" s="197">
        <f>'COVID-19 Cases'!F116</f>
        <v>199.27168733657123</v>
      </c>
      <c r="AF118" s="192">
        <f t="shared" ca="1" si="39"/>
        <v>108.95035554356492</v>
      </c>
      <c r="AG118" s="193">
        <f t="shared" ca="1" si="40"/>
        <v>153.09837076882221</v>
      </c>
      <c r="AH118" s="194">
        <f t="shared" ca="1" si="41"/>
        <v>12.454480458535702</v>
      </c>
      <c r="AI118" s="195">
        <f t="shared" ca="1" si="36"/>
        <v>274.50320677092287</v>
      </c>
      <c r="AJ118" s="196">
        <f t="shared" ca="1" si="30"/>
        <v>200</v>
      </c>
      <c r="AL118" s="192">
        <f t="shared" ca="1" si="33"/>
        <v>0</v>
      </c>
      <c r="AM118" s="193">
        <f t="shared" ca="1" si="34"/>
        <v>0</v>
      </c>
      <c r="AN118" s="194">
        <f t="shared" ca="1" si="35"/>
        <v>4.4836129650728527</v>
      </c>
      <c r="AO118" s="195">
        <f t="shared" ca="1" si="37"/>
        <v>4.4836129650728527</v>
      </c>
      <c r="AP118" s="196">
        <f t="shared" ca="1" si="31"/>
        <v>2</v>
      </c>
      <c r="AQ118" s="47"/>
      <c r="AR118" s="192">
        <f t="shared" ca="1" si="27"/>
        <v>0</v>
      </c>
      <c r="AS118" s="193">
        <f t="shared" ca="1" si="28"/>
        <v>0</v>
      </c>
      <c r="AT118" s="194">
        <f t="shared" ca="1" si="29"/>
        <v>4.4836129650728527</v>
      </c>
      <c r="AU118" s="195">
        <f t="shared" ca="1" si="38"/>
        <v>4.4836129650728527</v>
      </c>
      <c r="AV118" s="196">
        <f t="shared" ca="1" si="32"/>
        <v>2</v>
      </c>
      <c r="AW118" s="162"/>
      <c r="AX118" s="47"/>
      <c r="AY118" s="47"/>
      <c r="AZ118" s="47"/>
      <c r="BA118" s="47"/>
      <c r="BB118" s="47"/>
      <c r="BC118" s="47"/>
      <c r="BD118" s="47"/>
      <c r="BE118" s="47"/>
      <c r="BF118" s="47"/>
      <c r="BG118" s="47"/>
    </row>
    <row r="119" spans="2:59" s="161" customFormat="1" ht="17" customHeight="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95"/>
      <c r="AA119" s="47"/>
      <c r="AB119" s="188">
        <f>'COVID-19 Cases'!$B117</f>
        <v>43999</v>
      </c>
      <c r="AC119" s="189">
        <f>'COVID-19 Cases'!D117</f>
        <v>2645.5063742378497</v>
      </c>
      <c r="AD119" s="190">
        <f>'COVID-19 Cases'!E117</f>
        <v>3795.486991220761</v>
      </c>
      <c r="AE119" s="197">
        <f>'COVID-19 Cases'!F117</f>
        <v>210.37615705854449</v>
      </c>
      <c r="AF119" s="192">
        <f t="shared" ca="1" si="39"/>
        <v>109.1271379373113</v>
      </c>
      <c r="AG119" s="193">
        <f t="shared" ca="1" si="40"/>
        <v>156.56383838785641</v>
      </c>
      <c r="AH119" s="194">
        <f t="shared" ca="1" si="41"/>
        <v>13.148509816159031</v>
      </c>
      <c r="AI119" s="195">
        <f t="shared" ca="1" si="36"/>
        <v>278.83948614132674</v>
      </c>
      <c r="AJ119" s="196">
        <f t="shared" ca="1" si="30"/>
        <v>200</v>
      </c>
      <c r="AL119" s="192">
        <f t="shared" ca="1" si="33"/>
        <v>0</v>
      </c>
      <c r="AM119" s="193">
        <f t="shared" ca="1" si="34"/>
        <v>0</v>
      </c>
      <c r="AN119" s="194">
        <f t="shared" ca="1" si="35"/>
        <v>4.7334635338172513</v>
      </c>
      <c r="AO119" s="195">
        <f t="shared" ca="1" si="37"/>
        <v>4.7334635338172513</v>
      </c>
      <c r="AP119" s="196">
        <f t="shared" ca="1" si="31"/>
        <v>2</v>
      </c>
      <c r="AQ119" s="47"/>
      <c r="AR119" s="192">
        <f t="shared" ca="1" si="27"/>
        <v>0</v>
      </c>
      <c r="AS119" s="193">
        <f t="shared" ca="1" si="28"/>
        <v>0</v>
      </c>
      <c r="AT119" s="194">
        <f t="shared" ca="1" si="29"/>
        <v>4.7334635338172513</v>
      </c>
      <c r="AU119" s="195">
        <f t="shared" ca="1" si="38"/>
        <v>4.7334635338172513</v>
      </c>
      <c r="AV119" s="196">
        <f t="shared" ca="1" si="32"/>
        <v>2</v>
      </c>
      <c r="AW119" s="162"/>
      <c r="AX119" s="47"/>
      <c r="AY119" s="47"/>
      <c r="AZ119" s="47"/>
      <c r="BA119" s="47"/>
      <c r="BB119" s="47"/>
      <c r="BC119" s="47"/>
      <c r="BD119" s="47"/>
      <c r="BE119" s="47"/>
      <c r="BF119" s="47"/>
      <c r="BG119" s="47"/>
    </row>
    <row r="120" spans="2:59" s="161" customFormat="1" ht="17" customHeight="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95"/>
      <c r="AA120" s="47"/>
      <c r="AB120" s="188">
        <f>'COVID-19 Cases'!$B118</f>
        <v>44000</v>
      </c>
      <c r="AC120" s="189">
        <f>'COVID-19 Cases'!D118</f>
        <v>2628.245855666727</v>
      </c>
      <c r="AD120" s="190">
        <f>'COVID-19 Cases'!E118</f>
        <v>3855.6536754586609</v>
      </c>
      <c r="AE120" s="197">
        <f>'COVID-19 Cases'!F118</f>
        <v>220.70024347910172</v>
      </c>
      <c r="AF120" s="192">
        <f t="shared" ca="1" si="39"/>
        <v>108.4151415462525</v>
      </c>
      <c r="AG120" s="193">
        <f t="shared" ca="1" si="40"/>
        <v>159.04571411266977</v>
      </c>
      <c r="AH120" s="194">
        <f t="shared" ca="1" si="41"/>
        <v>13.793765217443857</v>
      </c>
      <c r="AI120" s="195">
        <f t="shared" ca="1" si="36"/>
        <v>281.25462087636612</v>
      </c>
      <c r="AJ120" s="196">
        <f t="shared" ca="1" si="30"/>
        <v>200</v>
      </c>
      <c r="AL120" s="192">
        <f t="shared" ca="1" si="33"/>
        <v>0</v>
      </c>
      <c r="AM120" s="193">
        <f t="shared" ca="1" si="34"/>
        <v>0</v>
      </c>
      <c r="AN120" s="194">
        <f t="shared" ca="1" si="35"/>
        <v>4.9657554782797888</v>
      </c>
      <c r="AO120" s="195">
        <f t="shared" ca="1" si="37"/>
        <v>4.9657554782797888</v>
      </c>
      <c r="AP120" s="196">
        <f t="shared" ca="1" si="31"/>
        <v>2</v>
      </c>
      <c r="AQ120" s="47"/>
      <c r="AR120" s="192">
        <f t="shared" ca="1" si="27"/>
        <v>0</v>
      </c>
      <c r="AS120" s="193">
        <f t="shared" ca="1" si="28"/>
        <v>0</v>
      </c>
      <c r="AT120" s="194">
        <f t="shared" ca="1" si="29"/>
        <v>4.9657554782797888</v>
      </c>
      <c r="AU120" s="195">
        <f t="shared" ca="1" si="38"/>
        <v>4.9657554782797888</v>
      </c>
      <c r="AV120" s="196">
        <f t="shared" ca="1" si="32"/>
        <v>2</v>
      </c>
      <c r="AW120" s="162"/>
      <c r="AX120" s="47"/>
      <c r="AY120" s="47"/>
      <c r="AZ120" s="47"/>
      <c r="BA120" s="47"/>
      <c r="BB120" s="47"/>
      <c r="BC120" s="47"/>
      <c r="BD120" s="47"/>
      <c r="BE120" s="47"/>
      <c r="BF120" s="47"/>
      <c r="BG120" s="47"/>
    </row>
    <row r="121" spans="2:59" s="161" customFormat="1" ht="17" customHeight="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95"/>
      <c r="AA121" s="47"/>
      <c r="AB121" s="188">
        <f>'COVID-19 Cases'!$B119</f>
        <v>44001</v>
      </c>
      <c r="AC121" s="189">
        <f>'COVID-19 Cases'!D119</f>
        <v>2590.779886250049</v>
      </c>
      <c r="AD121" s="190">
        <f>'COVID-19 Cases'!E119</f>
        <v>3892.0882346399158</v>
      </c>
      <c r="AE121" s="197">
        <f>'COVID-19 Cases'!F119</f>
        <v>230.09114814033816</v>
      </c>
      <c r="AF121" s="192">
        <f t="shared" ca="1" si="39"/>
        <v>106.86967030781453</v>
      </c>
      <c r="AG121" s="193">
        <f t="shared" ca="1" si="40"/>
        <v>160.54863967889654</v>
      </c>
      <c r="AH121" s="194">
        <f t="shared" ca="1" si="41"/>
        <v>14.380696758771135</v>
      </c>
      <c r="AI121" s="195">
        <f t="shared" ca="1" si="36"/>
        <v>281.79900674548219</v>
      </c>
      <c r="AJ121" s="196">
        <f t="shared" ca="1" si="30"/>
        <v>200</v>
      </c>
      <c r="AL121" s="192">
        <f t="shared" ca="1" si="33"/>
        <v>0</v>
      </c>
      <c r="AM121" s="193">
        <f t="shared" ca="1" si="34"/>
        <v>0</v>
      </c>
      <c r="AN121" s="194">
        <f t="shared" ca="1" si="35"/>
        <v>5.1770508331576082</v>
      </c>
      <c r="AO121" s="195">
        <f t="shared" ca="1" si="37"/>
        <v>5.1770508331576082</v>
      </c>
      <c r="AP121" s="196">
        <f t="shared" ca="1" si="31"/>
        <v>2</v>
      </c>
      <c r="AQ121" s="47"/>
      <c r="AR121" s="192">
        <f t="shared" ca="1" si="27"/>
        <v>0</v>
      </c>
      <c r="AS121" s="193">
        <f t="shared" ca="1" si="28"/>
        <v>0</v>
      </c>
      <c r="AT121" s="194">
        <f t="shared" ca="1" si="29"/>
        <v>5.1770508331576082</v>
      </c>
      <c r="AU121" s="195">
        <f t="shared" ca="1" si="38"/>
        <v>5.1770508331576082</v>
      </c>
      <c r="AV121" s="196">
        <f t="shared" ca="1" si="32"/>
        <v>2</v>
      </c>
      <c r="AW121" s="162"/>
      <c r="AX121" s="47"/>
      <c r="AY121" s="47"/>
      <c r="AZ121" s="47"/>
      <c r="BA121" s="47"/>
      <c r="BB121" s="47"/>
      <c r="BC121" s="47"/>
      <c r="BD121" s="47"/>
      <c r="BE121" s="47"/>
      <c r="BF121" s="47"/>
      <c r="BG121" s="47"/>
    </row>
    <row r="122" spans="2:59" s="161" customFormat="1" ht="17" customHeight="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95"/>
      <c r="AA122" s="47"/>
      <c r="AB122" s="188">
        <f>'COVID-19 Cases'!$B120</f>
        <v>44002</v>
      </c>
      <c r="AC122" s="189">
        <f>'COVID-19 Cases'!D120</f>
        <v>2535.0089285824438</v>
      </c>
      <c r="AD122" s="190">
        <f>'COVID-19 Cases'!E120</f>
        <v>3905.5465977652611</v>
      </c>
      <c r="AE122" s="197">
        <f>'COVID-19 Cases'!F120</f>
        <v>238.42006444626861</v>
      </c>
      <c r="AF122" s="192">
        <f t="shared" ca="1" si="39"/>
        <v>104.56911830402581</v>
      </c>
      <c r="AG122" s="193">
        <f t="shared" ca="1" si="40"/>
        <v>161.10379715781704</v>
      </c>
      <c r="AH122" s="194">
        <f t="shared" ca="1" si="41"/>
        <v>14.901254027891788</v>
      </c>
      <c r="AI122" s="195">
        <f t="shared" ca="1" si="36"/>
        <v>280.57416948973469</v>
      </c>
      <c r="AJ122" s="196">
        <f t="shared" ca="1" si="30"/>
        <v>200</v>
      </c>
      <c r="AL122" s="192">
        <f t="shared" ca="1" si="33"/>
        <v>0</v>
      </c>
      <c r="AM122" s="193">
        <f t="shared" ca="1" si="34"/>
        <v>0</v>
      </c>
      <c r="AN122" s="194">
        <f t="shared" ca="1" si="35"/>
        <v>5.3644514500410434</v>
      </c>
      <c r="AO122" s="195">
        <f t="shared" ca="1" si="37"/>
        <v>5.3644514500410434</v>
      </c>
      <c r="AP122" s="196">
        <f t="shared" ca="1" si="31"/>
        <v>2</v>
      </c>
      <c r="AQ122" s="47"/>
      <c r="AR122" s="192">
        <f t="shared" ca="1" si="27"/>
        <v>0</v>
      </c>
      <c r="AS122" s="193">
        <f t="shared" ca="1" si="28"/>
        <v>0</v>
      </c>
      <c r="AT122" s="194">
        <f t="shared" ca="1" si="29"/>
        <v>5.3644514500410434</v>
      </c>
      <c r="AU122" s="195">
        <f t="shared" ca="1" si="38"/>
        <v>5.3644514500410434</v>
      </c>
      <c r="AV122" s="196">
        <f t="shared" ca="1" si="32"/>
        <v>2</v>
      </c>
      <c r="AW122" s="162"/>
      <c r="AX122" s="47"/>
      <c r="AY122" s="47"/>
      <c r="AZ122" s="47"/>
      <c r="BA122" s="47"/>
      <c r="BB122" s="47"/>
      <c r="BC122" s="47"/>
      <c r="BD122" s="47"/>
      <c r="BE122" s="47"/>
      <c r="BF122" s="47"/>
      <c r="BG122" s="47"/>
    </row>
    <row r="123" spans="2:59" s="161" customFormat="1" ht="17" customHeight="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95"/>
      <c r="AA123" s="47"/>
      <c r="AB123" s="188">
        <f>'COVID-19 Cases'!$B121</f>
        <v>44003</v>
      </c>
      <c r="AC123" s="189">
        <f>'COVID-19 Cases'!D121</f>
        <v>2463.2386592417874</v>
      </c>
      <c r="AD123" s="190">
        <f>'COVID-19 Cases'!E121</f>
        <v>3897.317798497651</v>
      </c>
      <c r="AE123" s="197">
        <f>'COVID-19 Cases'!F121</f>
        <v>245.58582512751039</v>
      </c>
      <c r="AF123" s="192">
        <f t="shared" ca="1" si="39"/>
        <v>101.60859469372373</v>
      </c>
      <c r="AG123" s="193">
        <f t="shared" ca="1" si="40"/>
        <v>160.76435918802812</v>
      </c>
      <c r="AH123" s="194">
        <f t="shared" ca="1" si="41"/>
        <v>15.349114070469399</v>
      </c>
      <c r="AI123" s="195">
        <f t="shared" ca="1" si="36"/>
        <v>277.72206795222127</v>
      </c>
      <c r="AJ123" s="196">
        <f t="shared" ca="1" si="30"/>
        <v>200</v>
      </c>
      <c r="AL123" s="192">
        <f t="shared" ca="1" si="33"/>
        <v>0</v>
      </c>
      <c r="AM123" s="193">
        <f t="shared" ca="1" si="34"/>
        <v>0</v>
      </c>
      <c r="AN123" s="194">
        <f t="shared" ca="1" si="35"/>
        <v>5.5256810653689836</v>
      </c>
      <c r="AO123" s="195">
        <f t="shared" ca="1" si="37"/>
        <v>5.5256810653689836</v>
      </c>
      <c r="AP123" s="196">
        <f t="shared" ca="1" si="31"/>
        <v>2</v>
      </c>
      <c r="AQ123" s="47"/>
      <c r="AR123" s="192">
        <f t="shared" ca="1" si="27"/>
        <v>0</v>
      </c>
      <c r="AS123" s="193">
        <f t="shared" ca="1" si="28"/>
        <v>0</v>
      </c>
      <c r="AT123" s="194">
        <f t="shared" ca="1" si="29"/>
        <v>5.5256810653689836</v>
      </c>
      <c r="AU123" s="195">
        <f t="shared" ca="1" si="38"/>
        <v>5.5256810653689836</v>
      </c>
      <c r="AV123" s="196">
        <f t="shared" ca="1" si="32"/>
        <v>2</v>
      </c>
      <c r="AW123" s="162"/>
      <c r="AX123" s="47"/>
      <c r="AY123" s="47"/>
      <c r="AZ123" s="47"/>
      <c r="BA123" s="47"/>
      <c r="BB123" s="47"/>
      <c r="BC123" s="47"/>
      <c r="BD123" s="47"/>
      <c r="BE123" s="47"/>
      <c r="BF123" s="47"/>
      <c r="BG123" s="47"/>
    </row>
    <row r="124" spans="2:59" s="161" customFormat="1" ht="17" customHeight="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95"/>
      <c r="AA124" s="47"/>
      <c r="AB124" s="188">
        <f>'COVID-19 Cases'!$B122</f>
        <v>44004</v>
      </c>
      <c r="AC124" s="189">
        <f>'COVID-19 Cases'!D122</f>
        <v>2378.0197887977938</v>
      </c>
      <c r="AD124" s="190">
        <f>'COVID-19 Cases'!E122</f>
        <v>3869.0975916277566</v>
      </c>
      <c r="AE124" s="197">
        <f>'COVID-19 Cases'!F122</f>
        <v>251.51682099854659</v>
      </c>
      <c r="AF124" s="192">
        <f t="shared" ca="1" si="39"/>
        <v>98.093316287909005</v>
      </c>
      <c r="AG124" s="193">
        <f t="shared" ca="1" si="40"/>
        <v>159.60027565464497</v>
      </c>
      <c r="AH124" s="194">
        <f t="shared" ca="1" si="41"/>
        <v>15.719801312409162</v>
      </c>
      <c r="AI124" s="195">
        <f t="shared" ca="1" si="36"/>
        <v>273.41339325496318</v>
      </c>
      <c r="AJ124" s="196">
        <f t="shared" ca="1" si="30"/>
        <v>200</v>
      </c>
      <c r="AL124" s="192">
        <f t="shared" ca="1" si="33"/>
        <v>0</v>
      </c>
      <c r="AM124" s="193">
        <f t="shared" ca="1" si="34"/>
        <v>0</v>
      </c>
      <c r="AN124" s="194">
        <f t="shared" ca="1" si="35"/>
        <v>5.6591284724672981</v>
      </c>
      <c r="AO124" s="195">
        <f t="shared" ca="1" si="37"/>
        <v>5.6591284724672981</v>
      </c>
      <c r="AP124" s="196">
        <f t="shared" ca="1" si="31"/>
        <v>2</v>
      </c>
      <c r="AQ124" s="47"/>
      <c r="AR124" s="192">
        <f t="shared" ca="1" si="27"/>
        <v>0</v>
      </c>
      <c r="AS124" s="193">
        <f t="shared" ca="1" si="28"/>
        <v>0</v>
      </c>
      <c r="AT124" s="194">
        <f t="shared" ca="1" si="29"/>
        <v>5.6591284724672981</v>
      </c>
      <c r="AU124" s="195">
        <f t="shared" ca="1" si="38"/>
        <v>5.6591284724672981</v>
      </c>
      <c r="AV124" s="196">
        <f t="shared" ca="1" si="32"/>
        <v>2</v>
      </c>
      <c r="AW124" s="162"/>
      <c r="AX124" s="47"/>
      <c r="AY124" s="47"/>
      <c r="AZ124" s="47"/>
      <c r="BA124" s="47"/>
      <c r="BB124" s="47"/>
      <c r="BC124" s="47"/>
      <c r="BD124" s="47"/>
      <c r="BE124" s="47"/>
      <c r="BF124" s="47"/>
      <c r="BG124" s="47"/>
    </row>
    <row r="125" spans="2:59" s="161" customFormat="1" ht="17" customHeight="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95"/>
      <c r="AA125" s="47"/>
      <c r="AB125" s="188">
        <f>'COVID-19 Cases'!$B123</f>
        <v>44005</v>
      </c>
      <c r="AC125" s="189">
        <f>'COVID-19 Cases'!D123</f>
        <v>2281.9976705814001</v>
      </c>
      <c r="AD125" s="190">
        <f>'COVID-19 Cases'!E123</f>
        <v>3822.8599043616846</v>
      </c>
      <c r="AE125" s="197">
        <f>'COVID-19 Cases'!F123</f>
        <v>256.17126053891769</v>
      </c>
      <c r="AF125" s="192">
        <f t="shared" ca="1" si="39"/>
        <v>94.132403911482754</v>
      </c>
      <c r="AG125" s="193">
        <f t="shared" ca="1" si="40"/>
        <v>157.6929710549195</v>
      </c>
      <c r="AH125" s="194">
        <f t="shared" ca="1" si="41"/>
        <v>16.010703783682356</v>
      </c>
      <c r="AI125" s="195">
        <f t="shared" ca="1" si="36"/>
        <v>267.8360787500846</v>
      </c>
      <c r="AJ125" s="196">
        <f t="shared" ca="1" si="30"/>
        <v>200</v>
      </c>
      <c r="AL125" s="192">
        <f t="shared" ca="1" si="33"/>
        <v>0</v>
      </c>
      <c r="AM125" s="193">
        <f t="shared" ca="1" si="34"/>
        <v>0</v>
      </c>
      <c r="AN125" s="194">
        <f t="shared" ca="1" si="35"/>
        <v>5.7638533621256478</v>
      </c>
      <c r="AO125" s="195">
        <f t="shared" ca="1" si="37"/>
        <v>5.7638533621256478</v>
      </c>
      <c r="AP125" s="196">
        <f t="shared" ca="1" si="31"/>
        <v>2</v>
      </c>
      <c r="AQ125" s="47"/>
      <c r="AR125" s="192">
        <f t="shared" ca="1" si="27"/>
        <v>0</v>
      </c>
      <c r="AS125" s="193">
        <f t="shared" ca="1" si="28"/>
        <v>0</v>
      </c>
      <c r="AT125" s="194">
        <f t="shared" ca="1" si="29"/>
        <v>5.7638533621256478</v>
      </c>
      <c r="AU125" s="195">
        <f t="shared" ca="1" si="38"/>
        <v>5.7638533621256478</v>
      </c>
      <c r="AV125" s="196">
        <f t="shared" ca="1" si="32"/>
        <v>2</v>
      </c>
      <c r="AW125" s="162"/>
      <c r="AX125" s="47"/>
      <c r="AY125" s="47"/>
      <c r="AZ125" s="47"/>
      <c r="BA125" s="47"/>
      <c r="BB125" s="47"/>
      <c r="BC125" s="47"/>
      <c r="BD125" s="47"/>
      <c r="BE125" s="47"/>
      <c r="BF125" s="47"/>
      <c r="BG125" s="47"/>
    </row>
    <row r="126" spans="2:59" s="161" customFormat="1" ht="17" customHeight="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95"/>
      <c r="AA126" s="47"/>
      <c r="AB126" s="188">
        <f>'COVID-19 Cases'!$B124</f>
        <v>44006</v>
      </c>
      <c r="AC126" s="189">
        <f>'COVID-19 Cases'!D124</f>
        <v>2177.782690809473</v>
      </c>
      <c r="AD126" s="190">
        <f>'COVID-19 Cases'!E124</f>
        <v>3760.7370547243031</v>
      </c>
      <c r="AE126" s="197">
        <f>'COVID-19 Cases'!F124</f>
        <v>259.53597917177723</v>
      </c>
      <c r="AF126" s="192">
        <f t="shared" ca="1" si="39"/>
        <v>89.83353599589077</v>
      </c>
      <c r="AG126" s="193">
        <f t="shared" ca="1" si="40"/>
        <v>155.13040350737751</v>
      </c>
      <c r="AH126" s="194">
        <f t="shared" ca="1" si="41"/>
        <v>16.220998698236077</v>
      </c>
      <c r="AI126" s="195">
        <f t="shared" ca="1" si="36"/>
        <v>261.18493820150434</v>
      </c>
      <c r="AJ126" s="196">
        <f t="shared" ca="1" si="30"/>
        <v>200</v>
      </c>
      <c r="AL126" s="192">
        <f t="shared" ca="1" si="33"/>
        <v>0</v>
      </c>
      <c r="AM126" s="193">
        <f t="shared" ca="1" si="34"/>
        <v>0</v>
      </c>
      <c r="AN126" s="194">
        <f t="shared" ca="1" si="35"/>
        <v>5.8395595313649871</v>
      </c>
      <c r="AO126" s="195">
        <f t="shared" ca="1" si="37"/>
        <v>5.8395595313649871</v>
      </c>
      <c r="AP126" s="196">
        <f t="shared" ca="1" si="31"/>
        <v>2</v>
      </c>
      <c r="AQ126" s="47"/>
      <c r="AR126" s="192">
        <f t="shared" ca="1" si="27"/>
        <v>0</v>
      </c>
      <c r="AS126" s="193">
        <f t="shared" ca="1" si="28"/>
        <v>0</v>
      </c>
      <c r="AT126" s="194">
        <f t="shared" ca="1" si="29"/>
        <v>5.8395595313649871</v>
      </c>
      <c r="AU126" s="195">
        <f t="shared" ca="1" si="38"/>
        <v>5.8395595313649871</v>
      </c>
      <c r="AV126" s="196">
        <f t="shared" ca="1" si="32"/>
        <v>2</v>
      </c>
      <c r="AW126" s="162"/>
      <c r="AX126" s="47"/>
      <c r="AY126" s="47"/>
      <c r="AZ126" s="47"/>
      <c r="BA126" s="47"/>
      <c r="BB126" s="47"/>
      <c r="BC126" s="47"/>
      <c r="BD126" s="47"/>
      <c r="BE126" s="47"/>
      <c r="BF126" s="47"/>
      <c r="BG126" s="47"/>
    </row>
    <row r="127" spans="2:59" s="161" customFormat="1" ht="17" customHeight="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95"/>
      <c r="AA127" s="47"/>
      <c r="AB127" s="188">
        <f>'COVID-19 Cases'!$B125</f>
        <v>44007</v>
      </c>
      <c r="AC127" s="189">
        <f>'COVID-19 Cases'!D125</f>
        <v>2067.8475932157216</v>
      </c>
      <c r="AD127" s="190">
        <f>'COVID-19 Cases'!E125</f>
        <v>3684.9159951533488</v>
      </c>
      <c r="AE127" s="197">
        <f>'COVID-19 Cases'!F125</f>
        <v>261.62409545918206</v>
      </c>
      <c r="AF127" s="192">
        <f t="shared" ca="1" si="39"/>
        <v>85.298713220148528</v>
      </c>
      <c r="AG127" s="193">
        <f t="shared" ca="1" si="40"/>
        <v>152.00278480007566</v>
      </c>
      <c r="AH127" s="194">
        <f t="shared" ca="1" si="41"/>
        <v>16.351505966198879</v>
      </c>
      <c r="AI127" s="195">
        <f t="shared" ref="AI127:AI132" ca="1" si="42">SUM(AF127:AH127)</f>
        <v>253.65300398642307</v>
      </c>
      <c r="AJ127" s="196">
        <f t="shared" ca="1" si="30"/>
        <v>200</v>
      </c>
      <c r="AL127" s="192">
        <f t="shared" ca="1" si="33"/>
        <v>0</v>
      </c>
      <c r="AM127" s="193">
        <f t="shared" ca="1" si="34"/>
        <v>0</v>
      </c>
      <c r="AN127" s="194">
        <f t="shared" ca="1" si="35"/>
        <v>5.8865421478315962</v>
      </c>
      <c r="AO127" s="195">
        <f t="shared" ref="AO127:AO132" ca="1" si="43">SUM(AL127:AN127)</f>
        <v>5.8865421478315962</v>
      </c>
      <c r="AP127" s="196">
        <f t="shared" ca="1" si="31"/>
        <v>2</v>
      </c>
      <c r="AQ127" s="47"/>
      <c r="AR127" s="192">
        <f t="shared" ca="1" si="27"/>
        <v>0</v>
      </c>
      <c r="AS127" s="193">
        <f t="shared" ca="1" si="28"/>
        <v>0</v>
      </c>
      <c r="AT127" s="194">
        <f t="shared" ca="1" si="29"/>
        <v>5.8865421478315962</v>
      </c>
      <c r="AU127" s="195">
        <f t="shared" ref="AU127:AU132" ca="1" si="44">SUM(AR127:AT127)</f>
        <v>5.8865421478315962</v>
      </c>
      <c r="AV127" s="196">
        <f t="shared" ca="1" si="32"/>
        <v>2</v>
      </c>
      <c r="AW127" s="162"/>
      <c r="AX127" s="47"/>
      <c r="AY127" s="47"/>
      <c r="AZ127" s="47"/>
      <c r="BA127" s="47"/>
      <c r="BB127" s="47"/>
      <c r="BC127" s="47"/>
      <c r="BD127" s="47"/>
      <c r="BE127" s="47"/>
      <c r="BF127" s="47"/>
      <c r="BG127" s="47"/>
    </row>
    <row r="128" spans="2:59" s="161" customFormat="1" ht="17" customHeight="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95"/>
      <c r="AA128" s="47"/>
      <c r="AB128" s="188">
        <f>'COVID-19 Cases'!$B126</f>
        <v>44008</v>
      </c>
      <c r="AC128" s="189">
        <f>'COVID-19 Cases'!D126</f>
        <v>1954.4535577385673</v>
      </c>
      <c r="AD128" s="190">
        <f>'COVID-19 Cases'!E126</f>
        <v>3597.5542838613701</v>
      </c>
      <c r="AE128" s="197">
        <f>'COVID-19 Cases'!F126</f>
        <v>262.47184860850251</v>
      </c>
      <c r="AF128" s="192">
        <f t="shared" ca="1" si="39"/>
        <v>80.6212092567159</v>
      </c>
      <c r="AG128" s="193">
        <f t="shared" ca="1" si="40"/>
        <v>148.39911420928152</v>
      </c>
      <c r="AH128" s="194">
        <f t="shared" ca="1" si="41"/>
        <v>16.404490538031407</v>
      </c>
      <c r="AI128" s="195">
        <f t="shared" ca="1" si="42"/>
        <v>245.42481400402883</v>
      </c>
      <c r="AJ128" s="196">
        <f t="shared" ca="1" si="30"/>
        <v>200</v>
      </c>
      <c r="AL128" s="192">
        <f t="shared" ca="1" si="33"/>
        <v>0</v>
      </c>
      <c r="AM128" s="193">
        <f t="shared" ca="1" si="34"/>
        <v>0</v>
      </c>
      <c r="AN128" s="194">
        <f t="shared" ca="1" si="35"/>
        <v>5.9056165936913061</v>
      </c>
      <c r="AO128" s="195">
        <f t="shared" ca="1" si="43"/>
        <v>5.9056165936913061</v>
      </c>
      <c r="AP128" s="196">
        <f t="shared" ca="1" si="31"/>
        <v>2</v>
      </c>
      <c r="AQ128" s="47"/>
      <c r="AR128" s="192">
        <f t="shared" ca="1" si="27"/>
        <v>0</v>
      </c>
      <c r="AS128" s="193">
        <f t="shared" ca="1" si="28"/>
        <v>0</v>
      </c>
      <c r="AT128" s="194">
        <f t="shared" ca="1" si="29"/>
        <v>5.9056165936913061</v>
      </c>
      <c r="AU128" s="195">
        <f t="shared" ca="1" si="44"/>
        <v>5.9056165936913061</v>
      </c>
      <c r="AV128" s="196">
        <f t="shared" ca="1" si="32"/>
        <v>2</v>
      </c>
      <c r="AW128" s="162"/>
      <c r="AX128" s="47"/>
      <c r="AY128" s="47"/>
      <c r="AZ128" s="47"/>
      <c r="BA128" s="47"/>
      <c r="BB128" s="47"/>
      <c r="BC128" s="47"/>
      <c r="BD128" s="47"/>
      <c r="BE128" s="47"/>
      <c r="BF128" s="47"/>
      <c r="BG128" s="47"/>
    </row>
    <row r="129" spans="2:59" s="161" customFormat="1" ht="17" customHeight="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95"/>
      <c r="AA129" s="47"/>
      <c r="AB129" s="188">
        <f>'COVID-19 Cases'!$B127</f>
        <v>44009</v>
      </c>
      <c r="AC129" s="189">
        <f>'COVID-19 Cases'!D127</f>
        <v>1839.6035489667715</v>
      </c>
      <c r="AD129" s="190">
        <f>'COVID-19 Cases'!E127</f>
        <v>3500.7165625111197</v>
      </c>
      <c r="AE129" s="197">
        <f>'COVID-19 Cases'!F127</f>
        <v>262.13494592104388</v>
      </c>
      <c r="AF129" s="192">
        <f t="shared" ca="1" si="39"/>
        <v>75.883646394879335</v>
      </c>
      <c r="AG129" s="193">
        <f t="shared" ca="1" si="40"/>
        <v>144.40455820358369</v>
      </c>
      <c r="AH129" s="194">
        <f t="shared" ca="1" si="41"/>
        <v>16.383434120065242</v>
      </c>
      <c r="AI129" s="195">
        <f t="shared" ca="1" si="42"/>
        <v>236.67163871852827</v>
      </c>
      <c r="AJ129" s="196">
        <f t="shared" ca="1" si="30"/>
        <v>200</v>
      </c>
      <c r="AL129" s="192">
        <f t="shared" ca="1" si="33"/>
        <v>0</v>
      </c>
      <c r="AM129" s="193">
        <f t="shared" ca="1" si="34"/>
        <v>0</v>
      </c>
      <c r="AN129" s="194">
        <f t="shared" ca="1" si="35"/>
        <v>5.8980362832234867</v>
      </c>
      <c r="AO129" s="195">
        <f t="shared" ca="1" si="43"/>
        <v>5.8980362832234867</v>
      </c>
      <c r="AP129" s="196">
        <f t="shared" ca="1" si="31"/>
        <v>2</v>
      </c>
      <c r="AQ129" s="47"/>
      <c r="AR129" s="192">
        <f t="shared" ca="1" si="27"/>
        <v>0</v>
      </c>
      <c r="AS129" s="193">
        <f t="shared" ca="1" si="28"/>
        <v>0</v>
      </c>
      <c r="AT129" s="194">
        <f t="shared" ca="1" si="29"/>
        <v>5.8980362832234867</v>
      </c>
      <c r="AU129" s="195">
        <f t="shared" ca="1" si="44"/>
        <v>5.8980362832234867</v>
      </c>
      <c r="AV129" s="196">
        <f t="shared" ca="1" si="32"/>
        <v>2</v>
      </c>
      <c r="AW129" s="162"/>
      <c r="AX129" s="47"/>
      <c r="AY129" s="47"/>
      <c r="AZ129" s="47"/>
      <c r="BA129" s="47"/>
      <c r="BB129" s="47"/>
      <c r="BC129" s="47"/>
      <c r="BD129" s="47"/>
      <c r="BE129" s="47"/>
      <c r="BF129" s="47"/>
      <c r="BG129" s="47"/>
    </row>
    <row r="130" spans="2:59" s="161" customFormat="1" ht="17" customHeight="1">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95"/>
      <c r="AA130" s="47"/>
      <c r="AB130" s="188">
        <f>'COVID-19 Cases'!$B128</f>
        <v>44010</v>
      </c>
      <c r="AC130" s="189">
        <f>'COVID-19 Cases'!D128</f>
        <v>1725.0193320845656</v>
      </c>
      <c r="AD130" s="190">
        <f>'COVID-19 Cases'!E128</f>
        <v>3396.3302422655429</v>
      </c>
      <c r="AE130" s="197">
        <f>'COVID-19 Cases'!F128</f>
        <v>260.68471258809353</v>
      </c>
      <c r="AF130" s="192">
        <f t="shared" ca="1" si="39"/>
        <v>71.157047448488328</v>
      </c>
      <c r="AG130" s="193">
        <f t="shared" ca="1" si="40"/>
        <v>140.09862249345366</v>
      </c>
      <c r="AH130" s="194">
        <f t="shared" ca="1" si="41"/>
        <v>16.292794536755846</v>
      </c>
      <c r="AI130" s="195">
        <f t="shared" ca="1" si="42"/>
        <v>227.54846447869784</v>
      </c>
      <c r="AJ130" s="196">
        <f t="shared" ca="1" si="30"/>
        <v>200</v>
      </c>
      <c r="AL130" s="192">
        <f t="shared" ca="1" si="33"/>
        <v>0</v>
      </c>
      <c r="AM130" s="193">
        <f t="shared" ca="1" si="34"/>
        <v>0</v>
      </c>
      <c r="AN130" s="194">
        <f t="shared" ca="1" si="35"/>
        <v>5.8654060332321043</v>
      </c>
      <c r="AO130" s="195">
        <f t="shared" ca="1" si="43"/>
        <v>5.8654060332321043</v>
      </c>
      <c r="AP130" s="196">
        <f t="shared" ca="1" si="31"/>
        <v>2</v>
      </c>
      <c r="AQ130" s="47"/>
      <c r="AR130" s="192">
        <f t="shared" ca="1" si="27"/>
        <v>0</v>
      </c>
      <c r="AS130" s="193">
        <f t="shared" ca="1" si="28"/>
        <v>0</v>
      </c>
      <c r="AT130" s="194">
        <f t="shared" ca="1" si="29"/>
        <v>5.8654060332321043</v>
      </c>
      <c r="AU130" s="195">
        <f t="shared" ca="1" si="44"/>
        <v>5.8654060332321043</v>
      </c>
      <c r="AV130" s="196">
        <f t="shared" ca="1" si="32"/>
        <v>2</v>
      </c>
      <c r="AW130" s="162"/>
      <c r="AX130" s="47"/>
      <c r="AY130" s="47"/>
      <c r="AZ130" s="47"/>
      <c r="BA130" s="47"/>
      <c r="BB130" s="47"/>
      <c r="BC130" s="47"/>
      <c r="BD130" s="47"/>
      <c r="BE130" s="47"/>
      <c r="BF130" s="47"/>
      <c r="BG130" s="47"/>
    </row>
    <row r="131" spans="2:59" s="161" customFormat="1" ht="17" customHeight="1">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95"/>
      <c r="AA131" s="47"/>
      <c r="AB131" s="188">
        <f>'COVID-19 Cases'!$B129</f>
        <v>44011</v>
      </c>
      <c r="AC131" s="189">
        <f>'COVID-19 Cases'!D129</f>
        <v>1612.1375163638852</v>
      </c>
      <c r="AD131" s="190">
        <f>'COVID-19 Cases'!E129</f>
        <v>3286.157860810416</v>
      </c>
      <c r="AE131" s="197">
        <f>'COVID-19 Cases'!F129</f>
        <v>258.20428261746207</v>
      </c>
      <c r="AF131" s="192">
        <f t="shared" ca="1" si="39"/>
        <v>66.500672550010265</v>
      </c>
      <c r="AG131" s="193">
        <f t="shared" ca="1" si="40"/>
        <v>135.55401175842965</v>
      </c>
      <c r="AH131" s="194">
        <f t="shared" ca="1" si="41"/>
        <v>16.137767663591379</v>
      </c>
      <c r="AI131" s="195">
        <f t="shared" ca="1" si="42"/>
        <v>218.19245197203128</v>
      </c>
      <c r="AJ131" s="196">
        <f t="shared" ca="1" si="30"/>
        <v>200</v>
      </c>
      <c r="AL131" s="192">
        <f t="shared" ca="1" si="33"/>
        <v>0</v>
      </c>
      <c r="AM131" s="193">
        <f t="shared" ca="1" si="34"/>
        <v>0</v>
      </c>
      <c r="AN131" s="194">
        <f t="shared" ca="1" si="35"/>
        <v>5.8095963588928967</v>
      </c>
      <c r="AO131" s="195">
        <f t="shared" ca="1" si="43"/>
        <v>5.8095963588928967</v>
      </c>
      <c r="AP131" s="196">
        <f t="shared" ca="1" si="31"/>
        <v>2</v>
      </c>
      <c r="AQ131" s="47"/>
      <c r="AR131" s="192">
        <f t="shared" ca="1" si="27"/>
        <v>0</v>
      </c>
      <c r="AS131" s="193">
        <f t="shared" ca="1" si="28"/>
        <v>0</v>
      </c>
      <c r="AT131" s="194">
        <f t="shared" ca="1" si="29"/>
        <v>5.8095963588928967</v>
      </c>
      <c r="AU131" s="195">
        <f t="shared" ca="1" si="44"/>
        <v>5.8095963588928967</v>
      </c>
      <c r="AV131" s="196">
        <f t="shared" ca="1" si="32"/>
        <v>2</v>
      </c>
      <c r="AW131" s="162"/>
      <c r="AX131" s="47"/>
      <c r="AY131" s="47"/>
      <c r="AZ131" s="47"/>
      <c r="BA131" s="47"/>
      <c r="BB131" s="47"/>
      <c r="BC131" s="47"/>
      <c r="BD131" s="47"/>
      <c r="BE131" s="47"/>
      <c r="BF131" s="47"/>
      <c r="BG131" s="47"/>
    </row>
    <row r="132" spans="2:59" s="161" customFormat="1" ht="17" customHeight="1" thickBot="1">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95"/>
      <c r="AA132" s="47"/>
      <c r="AB132" s="198">
        <f>'COVID-19 Cases'!$B130</f>
        <v>44012</v>
      </c>
      <c r="AC132" s="199">
        <f>'COVID-19 Cases'!D130</f>
        <v>1502.1197855361656</v>
      </c>
      <c r="AD132" s="200">
        <f>'COVID-19 Cases'!E130</f>
        <v>3171.7830272121696</v>
      </c>
      <c r="AE132" s="201">
        <f>'COVID-19 Cases'!F130</f>
        <v>254.7850098718616</v>
      </c>
      <c r="AF132" s="202">
        <f t="shared" ca="1" si="39"/>
        <v>61.962441153366832</v>
      </c>
      <c r="AG132" s="203">
        <f t="shared" ca="1" si="40"/>
        <v>130.836049872502</v>
      </c>
      <c r="AH132" s="204">
        <f t="shared" ca="1" si="41"/>
        <v>15.92406311699135</v>
      </c>
      <c r="AI132" s="205">
        <f t="shared" ca="1" si="42"/>
        <v>208.72255414286019</v>
      </c>
      <c r="AJ132" s="206">
        <f t="shared" ca="1" si="30"/>
        <v>200</v>
      </c>
      <c r="AL132" s="202">
        <f t="shared" ca="1" si="33"/>
        <v>0</v>
      </c>
      <c r="AM132" s="203">
        <f t="shared" ca="1" si="34"/>
        <v>0</v>
      </c>
      <c r="AN132" s="204">
        <f t="shared" ca="1" si="35"/>
        <v>5.7326627221168858</v>
      </c>
      <c r="AO132" s="205">
        <f t="shared" ca="1" si="43"/>
        <v>5.7326627221168858</v>
      </c>
      <c r="AP132" s="206">
        <f t="shared" ca="1" si="31"/>
        <v>2</v>
      </c>
      <c r="AQ132" s="47"/>
      <c r="AR132" s="202">
        <f t="shared" ca="1" si="27"/>
        <v>0</v>
      </c>
      <c r="AS132" s="203">
        <f t="shared" ca="1" si="28"/>
        <v>0</v>
      </c>
      <c r="AT132" s="204">
        <f t="shared" ca="1" si="29"/>
        <v>5.7326627221168858</v>
      </c>
      <c r="AU132" s="205">
        <f t="shared" ca="1" si="44"/>
        <v>5.7326627221168858</v>
      </c>
      <c r="AV132" s="206">
        <f t="shared" ca="1" si="32"/>
        <v>2</v>
      </c>
      <c r="AW132" s="162"/>
      <c r="AX132" s="47"/>
      <c r="AY132" s="47"/>
      <c r="AZ132" s="47"/>
      <c r="BA132" s="47"/>
      <c r="BB132" s="47"/>
      <c r="BC132" s="47"/>
      <c r="BD132" s="47"/>
      <c r="BE132" s="47"/>
      <c r="BF132" s="47"/>
      <c r="BG132" s="47"/>
    </row>
    <row r="133" spans="2:59" ht="16">
      <c r="AB133" s="207"/>
      <c r="AC133" s="208"/>
      <c r="AD133" s="208"/>
      <c r="AE133" s="209"/>
      <c r="AF133" s="210"/>
      <c r="AG133" s="210"/>
      <c r="AH133" s="210"/>
      <c r="AI133" s="210"/>
      <c r="AJ133" s="161"/>
      <c r="AK133" s="161"/>
      <c r="AL133" s="210"/>
      <c r="AM133" s="210"/>
      <c r="AN133" s="210"/>
      <c r="AO133" s="210"/>
      <c r="AP133" s="161"/>
      <c r="AR133" s="210"/>
      <c r="AS133" s="210"/>
      <c r="AT133" s="210"/>
      <c r="AU133" s="210"/>
      <c r="AV133" s="161"/>
      <c r="AW133" s="161"/>
    </row>
    <row r="134" spans="2:59" ht="16">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161"/>
      <c r="X134" s="161"/>
      <c r="Y134" s="161"/>
      <c r="Z134" s="496"/>
      <c r="AA134" s="161"/>
      <c r="AB134" s="161"/>
      <c r="AC134" s="161"/>
      <c r="AD134" s="161"/>
      <c r="AE134" s="161"/>
      <c r="AF134" s="161"/>
      <c r="AG134" s="161"/>
      <c r="AH134" s="161"/>
      <c r="AI134" s="161"/>
      <c r="AJ134" s="161"/>
      <c r="AK134" s="161"/>
      <c r="AL134" s="161"/>
      <c r="AM134" s="161"/>
      <c r="AN134" s="161"/>
      <c r="AO134" s="161"/>
      <c r="AP134" s="161"/>
      <c r="AQ134" s="161"/>
      <c r="AR134" s="161"/>
      <c r="AS134" s="161"/>
      <c r="AT134" s="161"/>
      <c r="AU134" s="161"/>
      <c r="AV134" s="161"/>
      <c r="AW134" s="161"/>
      <c r="AX134" s="161"/>
      <c r="AY134" s="161"/>
      <c r="AZ134" s="161"/>
      <c r="BA134" s="161"/>
      <c r="BB134" s="161"/>
      <c r="BC134" s="161"/>
      <c r="BD134" s="161"/>
      <c r="BE134" s="161"/>
      <c r="BF134" s="161"/>
      <c r="BG134" s="161"/>
    </row>
  </sheetData>
  <sheetProtection algorithmName="SHA-512" hashValue="c16nQJFCEaz3Gji+gmbYWz03/Gxb4cpdaV8ecleaKmtittHauJoRfmuGgjTz9/IWBQQuLWfPhAn09sb11euwUQ==" saltValue="e1MGF73XuztL2QEQYpYrWw==" spinCount="100000" sheet="1" objects="1" scenarios="1" autoFilter="0" pivotTables="0"/>
  <mergeCells count="4">
    <mergeCell ref="E5:H5"/>
    <mergeCell ref="L5:O5"/>
    <mergeCell ref="S5:V5"/>
    <mergeCell ref="C3:J3"/>
  </mergeCells>
  <conditionalFormatting sqref="A1:AV132">
    <cfRule type="expression" dxfId="25" priority="1">
      <formula>CELL("protect", A1)=0</formula>
    </cfRule>
  </conditionalFormatting>
  <dataValidations count="1">
    <dataValidation type="decimal" operator="greaterThanOrEqual" allowBlank="1" showInputMessage="1" showErrorMessage="1" sqref="AC12:AE133" xr:uid="{00000000-0002-0000-0800-000000000000}">
      <formula1>0</formula1>
    </dataValidation>
  </dataValidations>
  <pageMargins left="0.7" right="0.7" top="0.75" bottom="0.75" header="0.3" footer="0.3"/>
  <ignoredErrors>
    <ignoredError sqref="AC12:AE132" unlockedFormula="1"/>
  </ignoredErrors>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'Staff Category'!$C$11:$C$35</xm:f>
          </x14:formula1>
          <xm:sqref>E5 L5 S5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EDB27E50806848838E854E99034A00" ma:contentTypeVersion="11" ma:contentTypeDescription="Create a new document." ma:contentTypeScope="" ma:versionID="9ee817e79efe0b01a38f764c87909998">
  <xsd:schema xmlns:xsd="http://www.w3.org/2001/XMLSchema" xmlns:xs="http://www.w3.org/2001/XMLSchema" xmlns:p="http://schemas.microsoft.com/office/2006/metadata/properties" xmlns:ns2="995131ef-4b84-4a89-8ec0-1848db7ea1dd" xmlns:ns3="33fc9297-1dc9-4d84-ab5d-dd00c9b88de2" targetNamespace="http://schemas.microsoft.com/office/2006/metadata/properties" ma:root="true" ma:fieldsID="4b7dde1df45b52e947dd007ad9f66d29" ns2:_="" ns3:_="">
    <xsd:import namespace="995131ef-4b84-4a89-8ec0-1848db7ea1dd"/>
    <xsd:import namespace="33fc9297-1dc9-4d84-ab5d-dd00c9b88d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131ef-4b84-4a89-8ec0-1848db7ea1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fc9297-1dc9-4d84-ab5d-dd00c9b88de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FA0760C-207E-48E7-91A5-43776232B9FB}"/>
</file>

<file path=customXml/itemProps2.xml><?xml version="1.0" encoding="utf-8"?>
<ds:datastoreItem xmlns:ds="http://schemas.openxmlformats.org/officeDocument/2006/customXml" ds:itemID="{FE27EB00-80F2-41D3-A34A-5170932B8B5B}"/>
</file>

<file path=customXml/itemProps3.xml><?xml version="1.0" encoding="utf-8"?>
<ds:datastoreItem xmlns:ds="http://schemas.openxmlformats.org/officeDocument/2006/customXml" ds:itemID="{9080FB8E-56DF-4BB5-B70D-54C8E239B38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Introduction</vt:lpstr>
      <vt:lpstr>Configuration Control</vt:lpstr>
      <vt:lpstr>Analysis -&gt;</vt:lpstr>
      <vt:lpstr>Required Staff </vt:lpstr>
      <vt:lpstr>Policy options</vt:lpstr>
      <vt:lpstr>Skill mix</vt:lpstr>
      <vt:lpstr>Surge</vt:lpstr>
      <vt:lpstr>Comparisons</vt:lpstr>
      <vt:lpstr>Data -&gt;</vt:lpstr>
      <vt:lpstr>Severity Definition</vt:lpstr>
      <vt:lpstr>Staff Category</vt:lpstr>
      <vt:lpstr>Health Facility</vt:lpstr>
      <vt:lpstr>Health Care Resources</vt:lpstr>
      <vt:lpstr>Role substitution</vt:lpstr>
      <vt:lpstr>Import</vt:lpstr>
      <vt:lpstr>Reference -&gt;</vt:lpstr>
      <vt:lpstr>Mild Patient Needs</vt:lpstr>
      <vt:lpstr>Moderate Patient Needs</vt:lpstr>
      <vt:lpstr>Severe Patient Needs</vt:lpstr>
      <vt:lpstr>Critical Patient Needs</vt:lpstr>
      <vt:lpstr>Screening and Triage</vt:lpstr>
      <vt:lpstr>Workforce Descriptions</vt:lpstr>
      <vt:lpstr>Journal Papers</vt:lpstr>
      <vt:lpstr>LU_Date</vt:lpstr>
      <vt:lpstr>LU_OccList</vt:lpstr>
      <vt:lpstr>LU_PaientsByDate</vt:lpstr>
      <vt:lpstr>LU_Severity</vt:lpstr>
      <vt:lpstr>LU_StaffCategory</vt:lpstr>
      <vt:lpstr>LU_WorkUnit</vt:lpstr>
      <vt:lpstr>Offset_HospitalResource</vt:lpstr>
      <vt:lpstr>'Workforce Descriptions'!Print_Area</vt:lpstr>
      <vt:lpstr>REF_1</vt:lpstr>
      <vt:lpstr>REF_10</vt:lpstr>
      <vt:lpstr>REF_11</vt:lpstr>
      <vt:lpstr>REF_12</vt:lpstr>
      <vt:lpstr>REF_13</vt:lpstr>
      <vt:lpstr>REF_14</vt:lpstr>
      <vt:lpstr>REF_15</vt:lpstr>
      <vt:lpstr>REF_2</vt:lpstr>
      <vt:lpstr>REF_3</vt:lpstr>
      <vt:lpstr>REF_4</vt:lpstr>
      <vt:lpstr>REF_5</vt:lpstr>
      <vt:lpstr>REF_6</vt:lpstr>
      <vt:lpstr>REF_7</vt:lpstr>
      <vt:lpstr>REF_8</vt:lpstr>
      <vt:lpstr>REF_9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Willis</dc:creator>
  <cp:lastModifiedBy>Microsoft Office User</cp:lastModifiedBy>
  <cp:lastPrinted>2020-05-06T08:25:08Z</cp:lastPrinted>
  <dcterms:created xsi:type="dcterms:W3CDTF">2019-05-11T12:41:23Z</dcterms:created>
  <dcterms:modified xsi:type="dcterms:W3CDTF">2020-05-12T15:06:10Z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0x01010037EDB27E50806848838E854E99034A00</vt:lpwstr>
  </property>
</Properties>
</file>